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4z事业招考\2025\拟聘公示\2025.7.92025年南通市海门区卫健系统公开招聘工作人员拟聘公示\"/>
    </mc:Choice>
  </mc:AlternateContent>
  <bookViews>
    <workbookView xWindow="0" yWindow="0" windowWidth="24000" windowHeight="10080"/>
  </bookViews>
  <sheets>
    <sheet name="拟聘人员名单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  <c r="G72" i="1"/>
  <c r="E72" i="1"/>
  <c r="D72" i="1"/>
  <c r="H71" i="1"/>
  <c r="G71" i="1"/>
  <c r="E71" i="1"/>
  <c r="D71" i="1"/>
  <c r="H70" i="1"/>
  <c r="G70" i="1"/>
  <c r="E70" i="1"/>
  <c r="D70" i="1"/>
  <c r="H69" i="1"/>
  <c r="G69" i="1"/>
  <c r="E69" i="1"/>
  <c r="D69" i="1"/>
  <c r="H68" i="1"/>
  <c r="G68" i="1"/>
  <c r="E68" i="1"/>
  <c r="D68" i="1"/>
  <c r="H67" i="1"/>
  <c r="G67" i="1"/>
  <c r="E67" i="1"/>
  <c r="D67" i="1"/>
  <c r="H66" i="1"/>
  <c r="G66" i="1"/>
  <c r="E66" i="1"/>
  <c r="D66" i="1"/>
  <c r="H65" i="1"/>
  <c r="G65" i="1"/>
  <c r="E65" i="1"/>
  <c r="D65" i="1"/>
  <c r="H64" i="1"/>
  <c r="G64" i="1"/>
  <c r="E64" i="1"/>
  <c r="D64" i="1"/>
  <c r="H63" i="1"/>
  <c r="G63" i="1"/>
  <c r="E63" i="1"/>
  <c r="D63" i="1"/>
  <c r="H62" i="1"/>
  <c r="G62" i="1"/>
  <c r="E62" i="1"/>
  <c r="D62" i="1"/>
  <c r="H61" i="1"/>
  <c r="G61" i="1"/>
  <c r="E61" i="1"/>
  <c r="D61" i="1"/>
  <c r="H60" i="1"/>
  <c r="G60" i="1"/>
  <c r="E60" i="1"/>
  <c r="D60" i="1"/>
  <c r="H59" i="1"/>
  <c r="G59" i="1"/>
  <c r="E59" i="1"/>
  <c r="D59" i="1"/>
  <c r="H58" i="1"/>
  <c r="E58" i="1"/>
  <c r="D58" i="1"/>
  <c r="H57" i="1"/>
  <c r="G57" i="1"/>
  <c r="E57" i="1"/>
  <c r="D57" i="1"/>
  <c r="H56" i="1"/>
  <c r="G56" i="1"/>
  <c r="E56" i="1"/>
  <c r="D56" i="1"/>
  <c r="H55" i="1"/>
  <c r="E55" i="1"/>
  <c r="D55" i="1"/>
  <c r="H54" i="1"/>
  <c r="G54" i="1"/>
  <c r="E54" i="1"/>
  <c r="D54" i="1"/>
  <c r="H53" i="1"/>
  <c r="E53" i="1"/>
  <c r="D53" i="1"/>
  <c r="H52" i="1"/>
  <c r="E52" i="1"/>
  <c r="D52" i="1"/>
  <c r="H51" i="1"/>
  <c r="E51" i="1"/>
  <c r="D51" i="1"/>
  <c r="H50" i="1"/>
  <c r="E50" i="1"/>
  <c r="D50" i="1"/>
  <c r="H49" i="1"/>
  <c r="E49" i="1"/>
  <c r="D49" i="1"/>
  <c r="H48" i="1"/>
  <c r="E48" i="1"/>
  <c r="D48" i="1"/>
  <c r="H47" i="1"/>
  <c r="G47" i="1"/>
  <c r="E47" i="1"/>
  <c r="D47" i="1"/>
  <c r="H46" i="1"/>
  <c r="G46" i="1"/>
  <c r="E46" i="1"/>
  <c r="D46" i="1"/>
  <c r="H45" i="1"/>
  <c r="G45" i="1"/>
  <c r="E45" i="1"/>
  <c r="D45" i="1"/>
  <c r="H44" i="1"/>
  <c r="E44" i="1"/>
  <c r="D44" i="1"/>
  <c r="H43" i="1"/>
  <c r="G43" i="1"/>
  <c r="E43" i="1"/>
  <c r="D43" i="1"/>
  <c r="H42" i="1"/>
  <c r="G42" i="1"/>
  <c r="E42" i="1"/>
  <c r="D42" i="1"/>
  <c r="H41" i="1"/>
  <c r="G41" i="1"/>
  <c r="E41" i="1"/>
  <c r="D41" i="1"/>
  <c r="H40" i="1"/>
  <c r="E40" i="1"/>
  <c r="D40" i="1"/>
  <c r="G39" i="1"/>
  <c r="E39" i="1"/>
  <c r="D39" i="1"/>
  <c r="G38" i="1"/>
  <c r="E38" i="1"/>
  <c r="D38" i="1"/>
  <c r="G37" i="1"/>
  <c r="E37" i="1"/>
  <c r="D37" i="1"/>
  <c r="G36" i="1"/>
  <c r="E36" i="1"/>
  <c r="D36" i="1"/>
  <c r="G35" i="1"/>
  <c r="E35" i="1"/>
  <c r="D35" i="1"/>
  <c r="G34" i="1"/>
  <c r="E34" i="1"/>
  <c r="D34" i="1"/>
  <c r="G33" i="1"/>
  <c r="E33" i="1"/>
  <c r="D33" i="1"/>
  <c r="H32" i="1"/>
  <c r="G32" i="1"/>
  <c r="E32" i="1"/>
  <c r="D32" i="1"/>
  <c r="H31" i="1"/>
  <c r="G31" i="1"/>
  <c r="E31" i="1"/>
  <c r="D31" i="1"/>
  <c r="G30" i="1"/>
  <c r="E30" i="1"/>
  <c r="D30" i="1"/>
  <c r="H29" i="1"/>
  <c r="G29" i="1"/>
  <c r="E29" i="1"/>
  <c r="D29" i="1"/>
  <c r="H28" i="1"/>
  <c r="G28" i="1"/>
  <c r="E28" i="1"/>
  <c r="D28" i="1"/>
  <c r="H27" i="1"/>
  <c r="E27" i="1"/>
  <c r="D27" i="1"/>
  <c r="H26" i="1"/>
  <c r="G26" i="1"/>
  <c r="E26" i="1"/>
  <c r="D26" i="1"/>
  <c r="G25" i="1"/>
  <c r="E25" i="1"/>
  <c r="D25" i="1"/>
  <c r="H24" i="1"/>
  <c r="E24" i="1"/>
  <c r="D24" i="1"/>
  <c r="H23" i="1"/>
  <c r="G23" i="1"/>
  <c r="E23" i="1"/>
  <c r="D23" i="1"/>
  <c r="H22" i="1"/>
  <c r="G22" i="1"/>
  <c r="E22" i="1"/>
  <c r="D22" i="1"/>
  <c r="H21" i="1"/>
  <c r="G21" i="1"/>
  <c r="E21" i="1"/>
  <c r="D21" i="1"/>
  <c r="H20" i="1"/>
  <c r="G20" i="1"/>
  <c r="E20" i="1"/>
  <c r="D20" i="1"/>
  <c r="H19" i="1"/>
  <c r="E19" i="1"/>
  <c r="D19" i="1"/>
  <c r="G18" i="1"/>
  <c r="E18" i="1"/>
  <c r="D18" i="1"/>
  <c r="H17" i="1"/>
  <c r="G17" i="1"/>
  <c r="E17" i="1"/>
  <c r="D17" i="1"/>
  <c r="H16" i="1"/>
  <c r="G16" i="1"/>
  <c r="E16" i="1"/>
  <c r="D16" i="1"/>
  <c r="H15" i="1"/>
  <c r="G15" i="1"/>
  <c r="E15" i="1"/>
  <c r="D15" i="1"/>
  <c r="H14" i="1"/>
  <c r="G14" i="1"/>
  <c r="E14" i="1"/>
  <c r="D14" i="1"/>
  <c r="H13" i="1"/>
  <c r="G13" i="1"/>
  <c r="E13" i="1"/>
  <c r="D13" i="1"/>
  <c r="H12" i="1"/>
  <c r="E12" i="1"/>
  <c r="D12" i="1"/>
  <c r="H11" i="1"/>
  <c r="E11" i="1"/>
  <c r="D11" i="1"/>
  <c r="H10" i="1"/>
  <c r="G10" i="1"/>
  <c r="E10" i="1"/>
  <c r="D10" i="1"/>
  <c r="H9" i="1"/>
  <c r="G9" i="1"/>
  <c r="E9" i="1"/>
  <c r="D9" i="1"/>
  <c r="H8" i="1"/>
  <c r="G8" i="1"/>
  <c r="E8" i="1"/>
  <c r="D8" i="1"/>
  <c r="H7" i="1"/>
  <c r="G7" i="1"/>
  <c r="E7" i="1"/>
  <c r="D7" i="1"/>
  <c r="H6" i="1"/>
  <c r="G6" i="1"/>
  <c r="E6" i="1"/>
  <c r="D6" i="1"/>
  <c r="H5" i="1"/>
  <c r="G5" i="1"/>
  <c r="E5" i="1"/>
  <c r="D5" i="1"/>
  <c r="H4" i="1"/>
  <c r="G4" i="1"/>
  <c r="E4" i="1"/>
  <c r="D4" i="1"/>
</calcChain>
</file>

<file path=xl/sharedStrings.xml><?xml version="1.0" encoding="utf-8"?>
<sst xmlns="http://schemas.openxmlformats.org/spreadsheetml/2006/main" count="364" uniqueCount="96">
  <si>
    <t>2025年南通市海门区卫健系统公开招聘工作人员拟聘人员名单</t>
  </si>
  <si>
    <t>岗位代码
岗位名称</t>
  </si>
  <si>
    <t>姓名</t>
  </si>
  <si>
    <t>学历</t>
  </si>
  <si>
    <t>学位</t>
  </si>
  <si>
    <t>专业</t>
  </si>
  <si>
    <t>毕业院校</t>
  </si>
  <si>
    <t>现工作或学习单位</t>
  </si>
  <si>
    <t>总成绩</t>
  </si>
  <si>
    <t>排名</t>
  </si>
  <si>
    <t>其他条件匹配情况</t>
  </si>
  <si>
    <t>南通市海门区中医院</t>
  </si>
  <si>
    <t>01_二级医师</t>
  </si>
  <si>
    <t>硕士</t>
  </si>
  <si>
    <t>无</t>
  </si>
  <si>
    <t>免笔试</t>
  </si>
  <si>
    <t>匹配</t>
  </si>
  <si>
    <t>03_二级医师</t>
  </si>
  <si>
    <t>04_二级医师</t>
  </si>
  <si>
    <t>05_二级医师</t>
  </si>
  <si>
    <t>07_二级医师</t>
  </si>
  <si>
    <t>08_二级医师</t>
  </si>
  <si>
    <t>09_二级医师</t>
  </si>
  <si>
    <t>神经病学</t>
  </si>
  <si>
    <t>10_二级医师</t>
  </si>
  <si>
    <t>中医外科学</t>
  </si>
  <si>
    <t>11_二级医师</t>
  </si>
  <si>
    <t>12_二级药师</t>
  </si>
  <si>
    <t>13_二级医师</t>
  </si>
  <si>
    <t>15_二级医师</t>
  </si>
  <si>
    <t>学士</t>
  </si>
  <si>
    <t>17_二级医师</t>
  </si>
  <si>
    <t>18_二级护师</t>
  </si>
  <si>
    <t>南通大学</t>
  </si>
  <si>
    <t>南通市海门区中医院（编外）</t>
  </si>
  <si>
    <t>南通市海门区三厂街道中心卫生院</t>
  </si>
  <si>
    <t>19_二级医师</t>
  </si>
  <si>
    <t>内科学（消化内科）</t>
  </si>
  <si>
    <t>南通市海门区滨江街道第一社区卫生服务中心</t>
  </si>
  <si>
    <t>20_二级医师</t>
  </si>
  <si>
    <t>南通市海门区疾病预防控制中心1人                        南通市海门区海门港新区（包场镇）中心卫生院1人</t>
  </si>
  <si>
    <t>21_二级医师</t>
  </si>
  <si>
    <t>南通市海门区滨江街道第二社区卫生服务中心1人
南通市海门区悦来镇卫生院1人</t>
  </si>
  <si>
    <t>23_二级药师</t>
  </si>
  <si>
    <t>临床药学</t>
  </si>
  <si>
    <t>南通市海门区悦来镇卫生院</t>
  </si>
  <si>
    <t>24_二级药师</t>
  </si>
  <si>
    <t>中国药科大学</t>
  </si>
  <si>
    <t>启东市妇幼保健院（编外）</t>
  </si>
  <si>
    <t>南通市海门区疾病预防控制中心1人
南通市海门区滨江街道第一社区卫生服务中心1人</t>
  </si>
  <si>
    <t>25_二级研究实习员</t>
  </si>
  <si>
    <t>南通市海门区海门港新区（包场镇）中心卫生院1人                   南通市海门区海门港新区（包场镇）卫生院1人</t>
  </si>
  <si>
    <t>26_二级医师</t>
  </si>
  <si>
    <t>南通市海门区三厂街道中心卫生院1人
南通市海门区四甲镇中心卫生院1人</t>
  </si>
  <si>
    <t>27_二级医师</t>
  </si>
  <si>
    <t>扬州大学</t>
  </si>
  <si>
    <t>南通市海门区第六人民医院</t>
  </si>
  <si>
    <t>28_二级医师</t>
  </si>
  <si>
    <t>南通市海门区妇幼保健计划生育服务中心</t>
  </si>
  <si>
    <t>30_二级医师</t>
  </si>
  <si>
    <t>南通市海门区人民医院</t>
  </si>
  <si>
    <t>31_三级主管护师</t>
  </si>
  <si>
    <t>南京中医药大学</t>
  </si>
  <si>
    <t>南通市海门区人民医院（编外）</t>
  </si>
  <si>
    <t>南京医科大学康达学院</t>
  </si>
  <si>
    <t>海安市人民医院（编外）</t>
  </si>
  <si>
    <t>南京医科大学</t>
  </si>
  <si>
    <t>南通市海门区悦来镇卫生院1人
南通市海门区海永镇卫生院1人
南通市海门区海门港新区（包场镇）卫生院1人</t>
  </si>
  <si>
    <t>32_二级护师</t>
  </si>
  <si>
    <t>南通市海门区精神病医院（编外）</t>
  </si>
  <si>
    <t>东南大学</t>
  </si>
  <si>
    <t>南通市海门区海门港新区（包场镇）中心卫生院（编外）</t>
  </si>
  <si>
    <t>南通市海门区滨江街道第二社区卫生服务中心</t>
  </si>
  <si>
    <t>33_二级医师</t>
  </si>
  <si>
    <t>中医学</t>
  </si>
  <si>
    <t>南通市海门区四甲镇卫生院</t>
  </si>
  <si>
    <t>34_二级医师</t>
  </si>
  <si>
    <t>南通市海门区海门街道社区卫生服务中心1人
南通市海门区三厂街道社区卫生服务中心1人
南通市海门区三星镇卫生院1人
南通市海门区常乐镇卫生院1人
南通市海门区四甲镇卫生院1人
南通市海门区正余镇卫生院1人</t>
  </si>
  <si>
    <t>35_二级医师</t>
  </si>
  <si>
    <t>预防医学</t>
  </si>
  <si>
    <t>南通市海门区滨江街道第二社区卫生服务中心1人
南通市海门区三星镇卫生院1人
南通市海门区悦来镇卫生院1人
南通市海门区临江新区（临江镇）卫生院1人
南通市海门区正余镇卫生院1人
南通市海门区四甲镇卫生院1人
南通市海门区余东镇卫生院1人
南通市海门区海门港新区（包场镇）卫生院1人</t>
  </si>
  <si>
    <t>36_二级医师</t>
  </si>
  <si>
    <t>临床医学</t>
  </si>
  <si>
    <t>南通市海门区海门港新区（包场镇）中心卫生院1人
南通市海门区第六人民医院1人                                     南通市海门区三星镇卫生院1人
南通市海门区常乐镇卫生院1人</t>
  </si>
  <si>
    <t>37_医士</t>
  </si>
  <si>
    <t>针灸推拿</t>
  </si>
  <si>
    <t>南通市海门区海门港新区（包场镇）中心卫生院1人
南通市海门区四甲镇中心卫生院1人
南通市海门区悦来镇中心卫生院1人
南通市海门区第六人民医院1人                                      南通市海门区海门街道社区卫生服务中心1人
南通市海门区三星镇卫生院1人
南通市海门区正余镇卫生院1人</t>
  </si>
  <si>
    <t>38_技士</t>
  </si>
  <si>
    <t>南通市海门区海门港新区（包场镇）中心卫生院1人
南通市海门区第六人民医院1人                                     南通市海门区三厂街道社区卫生服务中心1人
南通市海门区三星镇卫生院1人
南通市海门区海永镇卫生院1人
南通市海门区余东镇卫生院1人
南通市海门区正余镇卫生院1人</t>
  </si>
  <si>
    <t>39_医士</t>
  </si>
  <si>
    <t>附件：</t>
    <phoneticPr fontId="2" type="noConversion"/>
  </si>
  <si>
    <t>招聘单位</t>
    <phoneticPr fontId="2" type="noConversion"/>
  </si>
  <si>
    <t>公共管理（社会医学与卫生事业管理）</t>
    <phoneticPr fontId="2" type="noConversion"/>
  </si>
  <si>
    <t>笔试
成绩</t>
    <phoneticPr fontId="2" type="noConversion"/>
  </si>
  <si>
    <t>面试
成绩</t>
    <phoneticPr fontId="2" type="noConversion"/>
  </si>
  <si>
    <t>序
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</si>
</sst>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64" workbookViewId="0">
      <selection activeCell="B7" sqref="B7"/>
    </sheetView>
  </sheetViews>
  <sheetFormatPr defaultColWidth="9" defaultRowHeight="13.5" x14ac:dyDescent="0.15"/>
  <cols>
    <col min="1" max="1" width="3.125" customWidth="1"/>
    <col min="2" max="2" width="40" customWidth="1"/>
    <col min="3" max="3" width="12.125" customWidth="1"/>
    <col min="4" max="4" width="7" customWidth="1"/>
    <col min="6" max="6" width="5.125" customWidth="1"/>
    <col min="7" max="7" width="20.25" customWidth="1"/>
    <col min="8" max="8" width="18.375" customWidth="1"/>
    <col min="9" max="9" width="16.5" customWidth="1"/>
    <col min="10" max="10" width="7.625" customWidth="1"/>
    <col min="11" max="11" width="6.75" customWidth="1"/>
    <col min="12" max="12" width="6.625" customWidth="1"/>
    <col min="13" max="13" width="5.125" customWidth="1"/>
    <col min="14" max="14" width="7.125" customWidth="1"/>
  </cols>
  <sheetData>
    <row r="1" spans="1:14" x14ac:dyDescent="0.15">
      <c r="A1" t="s">
        <v>90</v>
      </c>
    </row>
    <row r="2" spans="1:14" ht="24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41.25" customHeight="1" x14ac:dyDescent="0.15">
      <c r="A3" s="15" t="s">
        <v>95</v>
      </c>
      <c r="B3" s="1" t="s">
        <v>91</v>
      </c>
      <c r="C3" s="2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" t="s">
        <v>93</v>
      </c>
      <c r="K3" s="2" t="s">
        <v>94</v>
      </c>
      <c r="L3" s="1" t="s">
        <v>8</v>
      </c>
      <c r="M3" s="1" t="s">
        <v>9</v>
      </c>
      <c r="N3" s="2" t="s">
        <v>10</v>
      </c>
    </row>
    <row r="4" spans="1:14" ht="24" customHeight="1" x14ac:dyDescent="0.15">
      <c r="A4" s="3">
        <v>1</v>
      </c>
      <c r="B4" s="4" t="s">
        <v>11</v>
      </c>
      <c r="C4" s="5" t="s">
        <v>12</v>
      </c>
      <c r="D4" s="6" t="str">
        <f>"陈丽雯"</f>
        <v>陈丽雯</v>
      </c>
      <c r="E4" s="6" t="str">
        <f t="shared" ref="E4:E15" si="0">"硕士研究生"</f>
        <v>硕士研究生</v>
      </c>
      <c r="F4" s="6" t="s">
        <v>13</v>
      </c>
      <c r="G4" s="7" t="str">
        <f t="shared" ref="G4:G8" si="1">"中西医结合临床"</f>
        <v>中西医结合临床</v>
      </c>
      <c r="H4" s="7" t="str">
        <f>"湖北中医药大学"</f>
        <v>湖北中医药大学</v>
      </c>
      <c r="I4" s="3" t="s">
        <v>14</v>
      </c>
      <c r="J4" s="6" t="s">
        <v>15</v>
      </c>
      <c r="K4" s="8">
        <v>77.5</v>
      </c>
      <c r="L4" s="8">
        <v>77.5</v>
      </c>
      <c r="M4" s="9">
        <v>1</v>
      </c>
      <c r="N4" s="3" t="s">
        <v>16</v>
      </c>
    </row>
    <row r="5" spans="1:14" ht="24" customHeight="1" x14ac:dyDescent="0.15">
      <c r="A5" s="3">
        <v>2</v>
      </c>
      <c r="B5" s="4" t="s">
        <v>11</v>
      </c>
      <c r="C5" s="5" t="s">
        <v>17</v>
      </c>
      <c r="D5" s="6" t="str">
        <f>"张静"</f>
        <v>张静</v>
      </c>
      <c r="E5" s="6" t="str">
        <f t="shared" si="0"/>
        <v>硕士研究生</v>
      </c>
      <c r="F5" s="6" t="s">
        <v>13</v>
      </c>
      <c r="G5" s="7" t="str">
        <f>"中医内科学"</f>
        <v>中医内科学</v>
      </c>
      <c r="H5" s="7" t="str">
        <f>"天津中医药大学"</f>
        <v>天津中医药大学</v>
      </c>
      <c r="I5" s="3" t="s">
        <v>14</v>
      </c>
      <c r="J5" s="6" t="s">
        <v>15</v>
      </c>
      <c r="K5" s="8">
        <v>75.27</v>
      </c>
      <c r="L5" s="8">
        <v>75.27</v>
      </c>
      <c r="M5" s="9">
        <v>1</v>
      </c>
      <c r="N5" s="3" t="s">
        <v>16</v>
      </c>
    </row>
    <row r="6" spans="1:14" ht="24" customHeight="1" x14ac:dyDescent="0.15">
      <c r="A6" s="3">
        <v>3</v>
      </c>
      <c r="B6" s="4" t="s">
        <v>11</v>
      </c>
      <c r="C6" s="5" t="s">
        <v>17</v>
      </c>
      <c r="D6" s="6" t="str">
        <f>"刘心怡"</f>
        <v>刘心怡</v>
      </c>
      <c r="E6" s="6" t="str">
        <f t="shared" si="0"/>
        <v>硕士研究生</v>
      </c>
      <c r="F6" s="6" t="s">
        <v>13</v>
      </c>
      <c r="G6" s="7" t="str">
        <f t="shared" si="1"/>
        <v>中西医结合临床</v>
      </c>
      <c r="H6" s="7" t="str">
        <f t="shared" ref="H6:H8" si="2">"南京中医药大学"</f>
        <v>南京中医药大学</v>
      </c>
      <c r="I6" s="3" t="s">
        <v>14</v>
      </c>
      <c r="J6" s="6" t="s">
        <v>15</v>
      </c>
      <c r="K6" s="8">
        <v>74.48</v>
      </c>
      <c r="L6" s="8">
        <v>74.48</v>
      </c>
      <c r="M6" s="9">
        <v>2</v>
      </c>
      <c r="N6" s="3" t="s">
        <v>16</v>
      </c>
    </row>
    <row r="7" spans="1:14" ht="24" customHeight="1" x14ac:dyDescent="0.15">
      <c r="A7" s="3">
        <v>4</v>
      </c>
      <c r="B7" s="4" t="s">
        <v>11</v>
      </c>
      <c r="C7" s="5" t="s">
        <v>18</v>
      </c>
      <c r="D7" s="6" t="str">
        <f>"魏超慧"</f>
        <v>魏超慧</v>
      </c>
      <c r="E7" s="6" t="str">
        <f t="shared" si="0"/>
        <v>硕士研究生</v>
      </c>
      <c r="F7" s="6" t="s">
        <v>13</v>
      </c>
      <c r="G7" s="7" t="str">
        <f t="shared" si="1"/>
        <v>中西医结合临床</v>
      </c>
      <c r="H7" s="7" t="str">
        <f t="shared" si="2"/>
        <v>南京中医药大学</v>
      </c>
      <c r="I7" s="3" t="s">
        <v>14</v>
      </c>
      <c r="J7" s="6" t="s">
        <v>15</v>
      </c>
      <c r="K7" s="8">
        <v>76</v>
      </c>
      <c r="L7" s="8">
        <v>76</v>
      </c>
      <c r="M7" s="9">
        <v>1</v>
      </c>
      <c r="N7" s="3" t="s">
        <v>16</v>
      </c>
    </row>
    <row r="8" spans="1:14" ht="24" customHeight="1" x14ac:dyDescent="0.15">
      <c r="A8" s="3">
        <v>5</v>
      </c>
      <c r="B8" s="4" t="s">
        <v>11</v>
      </c>
      <c r="C8" s="5" t="s">
        <v>19</v>
      </c>
      <c r="D8" s="6" t="str">
        <f>"顾雨甜"</f>
        <v>顾雨甜</v>
      </c>
      <c r="E8" s="6" t="str">
        <f t="shared" si="0"/>
        <v>硕士研究生</v>
      </c>
      <c r="F8" s="6" t="s">
        <v>13</v>
      </c>
      <c r="G8" s="7" t="str">
        <f t="shared" si="1"/>
        <v>中西医结合临床</v>
      </c>
      <c r="H8" s="7" t="str">
        <f t="shared" si="2"/>
        <v>南京中医药大学</v>
      </c>
      <c r="I8" s="3" t="s">
        <v>14</v>
      </c>
      <c r="J8" s="6" t="s">
        <v>15</v>
      </c>
      <c r="K8" s="8">
        <v>79.760000000000005</v>
      </c>
      <c r="L8" s="8">
        <v>79.760000000000005</v>
      </c>
      <c r="M8" s="9">
        <v>1</v>
      </c>
      <c r="N8" s="3" t="s">
        <v>16</v>
      </c>
    </row>
    <row r="9" spans="1:14" ht="24" customHeight="1" x14ac:dyDescent="0.15">
      <c r="A9" s="3">
        <v>6</v>
      </c>
      <c r="B9" s="4" t="s">
        <v>11</v>
      </c>
      <c r="C9" s="5" t="s">
        <v>20</v>
      </c>
      <c r="D9" s="6" t="str">
        <f>"许小荔"</f>
        <v>许小荔</v>
      </c>
      <c r="E9" s="6" t="str">
        <f t="shared" si="0"/>
        <v>硕士研究生</v>
      </c>
      <c r="F9" s="6" t="s">
        <v>13</v>
      </c>
      <c r="G9" s="7" t="str">
        <f>"中医儿科学"</f>
        <v>中医儿科学</v>
      </c>
      <c r="H9" s="7" t="str">
        <f>"长春中医药大学"</f>
        <v>长春中医药大学</v>
      </c>
      <c r="I9" s="3" t="s">
        <v>14</v>
      </c>
      <c r="J9" s="6" t="s">
        <v>15</v>
      </c>
      <c r="K9" s="8">
        <v>74.22</v>
      </c>
      <c r="L9" s="8">
        <v>74.22</v>
      </c>
      <c r="M9" s="9">
        <v>1</v>
      </c>
      <c r="N9" s="3" t="s">
        <v>16</v>
      </c>
    </row>
    <row r="10" spans="1:14" ht="24" customHeight="1" x14ac:dyDescent="0.15">
      <c r="A10" s="3">
        <v>7</v>
      </c>
      <c r="B10" s="4" t="s">
        <v>11</v>
      </c>
      <c r="C10" s="5" t="s">
        <v>21</v>
      </c>
      <c r="D10" s="6" t="str">
        <f>"张沁仇"</f>
        <v>张沁仇</v>
      </c>
      <c r="E10" s="6" t="str">
        <f t="shared" si="0"/>
        <v>硕士研究生</v>
      </c>
      <c r="F10" s="6" t="s">
        <v>13</v>
      </c>
      <c r="G10" s="7" t="str">
        <f>"肿瘤学"</f>
        <v>肿瘤学</v>
      </c>
      <c r="H10" s="7" t="str">
        <f>"南京医科大学"</f>
        <v>南京医科大学</v>
      </c>
      <c r="I10" s="3" t="s">
        <v>14</v>
      </c>
      <c r="J10" s="6" t="s">
        <v>15</v>
      </c>
      <c r="K10" s="8">
        <v>78.98</v>
      </c>
      <c r="L10" s="8">
        <v>78.98</v>
      </c>
      <c r="M10" s="9">
        <v>1</v>
      </c>
      <c r="N10" s="3" t="s">
        <v>16</v>
      </c>
    </row>
    <row r="11" spans="1:14" ht="24" customHeight="1" x14ac:dyDescent="0.15">
      <c r="A11" s="3">
        <v>8</v>
      </c>
      <c r="B11" s="4" t="s">
        <v>11</v>
      </c>
      <c r="C11" s="5" t="s">
        <v>22</v>
      </c>
      <c r="D11" s="6" t="str">
        <f>"马鑫淼"</f>
        <v>马鑫淼</v>
      </c>
      <c r="E11" s="6" t="str">
        <f t="shared" si="0"/>
        <v>硕士研究生</v>
      </c>
      <c r="F11" s="6" t="s">
        <v>13</v>
      </c>
      <c r="G11" s="7" t="s">
        <v>23</v>
      </c>
      <c r="H11" s="7" t="str">
        <f>"苏州大学"</f>
        <v>苏州大学</v>
      </c>
      <c r="I11" s="3" t="s">
        <v>14</v>
      </c>
      <c r="J11" s="6" t="s">
        <v>15</v>
      </c>
      <c r="K11" s="8">
        <v>75.3</v>
      </c>
      <c r="L11" s="8">
        <v>75.3</v>
      </c>
      <c r="M11" s="9">
        <v>1</v>
      </c>
      <c r="N11" s="3" t="s">
        <v>16</v>
      </c>
    </row>
    <row r="12" spans="1:14" ht="24" customHeight="1" x14ac:dyDescent="0.15">
      <c r="A12" s="3">
        <v>9</v>
      </c>
      <c r="B12" s="4" t="s">
        <v>11</v>
      </c>
      <c r="C12" s="5" t="s">
        <v>24</v>
      </c>
      <c r="D12" s="6" t="str">
        <f>"徐薇"</f>
        <v>徐薇</v>
      </c>
      <c r="E12" s="6" t="str">
        <f t="shared" si="0"/>
        <v>硕士研究生</v>
      </c>
      <c r="F12" s="6" t="s">
        <v>13</v>
      </c>
      <c r="G12" s="7" t="s">
        <v>25</v>
      </c>
      <c r="H12" s="7" t="str">
        <f t="shared" ref="H12:H14" si="3">"南京中医药大学"</f>
        <v>南京中医药大学</v>
      </c>
      <c r="I12" s="3" t="s">
        <v>14</v>
      </c>
      <c r="J12" s="6" t="s">
        <v>15</v>
      </c>
      <c r="K12" s="8">
        <v>77.459999999999994</v>
      </c>
      <c r="L12" s="8">
        <v>77.459999999999994</v>
      </c>
      <c r="M12" s="9">
        <v>1</v>
      </c>
      <c r="N12" s="3" t="s">
        <v>16</v>
      </c>
    </row>
    <row r="13" spans="1:14" ht="24" customHeight="1" x14ac:dyDescent="0.15">
      <c r="A13" s="3">
        <v>10</v>
      </c>
      <c r="B13" s="4" t="s">
        <v>11</v>
      </c>
      <c r="C13" s="5" t="s">
        <v>26</v>
      </c>
      <c r="D13" s="6" t="str">
        <f>"谢仲寅"</f>
        <v>谢仲寅</v>
      </c>
      <c r="E13" s="6" t="str">
        <f t="shared" si="0"/>
        <v>硕士研究生</v>
      </c>
      <c r="F13" s="6" t="s">
        <v>13</v>
      </c>
      <c r="G13" s="7" t="str">
        <f>"中医骨伤科学"</f>
        <v>中医骨伤科学</v>
      </c>
      <c r="H13" s="7" t="str">
        <f t="shared" si="3"/>
        <v>南京中医药大学</v>
      </c>
      <c r="I13" s="3" t="s">
        <v>14</v>
      </c>
      <c r="J13" s="6" t="s">
        <v>15</v>
      </c>
      <c r="K13" s="8">
        <v>78.400000000000006</v>
      </c>
      <c r="L13" s="8">
        <v>78.400000000000006</v>
      </c>
      <c r="M13" s="9">
        <v>1</v>
      </c>
      <c r="N13" s="3" t="s">
        <v>16</v>
      </c>
    </row>
    <row r="14" spans="1:14" ht="24" customHeight="1" x14ac:dyDescent="0.15">
      <c r="A14" s="3">
        <v>11</v>
      </c>
      <c r="B14" s="4" t="s">
        <v>11</v>
      </c>
      <c r="C14" s="5" t="s">
        <v>27</v>
      </c>
      <c r="D14" s="6" t="str">
        <f>"陈佳怡"</f>
        <v>陈佳怡</v>
      </c>
      <c r="E14" s="6" t="str">
        <f t="shared" si="0"/>
        <v>硕士研究生</v>
      </c>
      <c r="F14" s="6" t="s">
        <v>13</v>
      </c>
      <c r="G14" s="7" t="str">
        <f>"药理学"</f>
        <v>药理学</v>
      </c>
      <c r="H14" s="7" t="str">
        <f t="shared" si="3"/>
        <v>南京中医药大学</v>
      </c>
      <c r="I14" s="3" t="s">
        <v>14</v>
      </c>
      <c r="J14" s="6" t="s">
        <v>15</v>
      </c>
      <c r="K14" s="8">
        <v>79.180000000000007</v>
      </c>
      <c r="L14" s="8">
        <v>79.180000000000007</v>
      </c>
      <c r="M14" s="9">
        <v>1</v>
      </c>
      <c r="N14" s="3" t="s">
        <v>16</v>
      </c>
    </row>
    <row r="15" spans="1:14" ht="24" customHeight="1" x14ac:dyDescent="0.15">
      <c r="A15" s="3">
        <v>12</v>
      </c>
      <c r="B15" s="4" t="s">
        <v>11</v>
      </c>
      <c r="C15" s="5" t="s">
        <v>28</v>
      </c>
      <c r="D15" s="6" t="str">
        <f>"陆诗佳"</f>
        <v>陆诗佳</v>
      </c>
      <c r="E15" s="6" t="str">
        <f t="shared" si="0"/>
        <v>硕士研究生</v>
      </c>
      <c r="F15" s="6" t="s">
        <v>13</v>
      </c>
      <c r="G15" s="7" t="str">
        <f>"中医五官科学"</f>
        <v>中医五官科学</v>
      </c>
      <c r="H15" s="7" t="str">
        <f>"湖南中医药大学"</f>
        <v>湖南中医药大学</v>
      </c>
      <c r="I15" s="3" t="s">
        <v>14</v>
      </c>
      <c r="J15" s="6" t="s">
        <v>15</v>
      </c>
      <c r="K15" s="8">
        <v>72.8</v>
      </c>
      <c r="L15" s="8">
        <v>72.8</v>
      </c>
      <c r="M15" s="9">
        <v>1</v>
      </c>
      <c r="N15" s="3" t="s">
        <v>16</v>
      </c>
    </row>
    <row r="16" spans="1:14" ht="24" customHeight="1" x14ac:dyDescent="0.15">
      <c r="A16" s="3">
        <v>13</v>
      </c>
      <c r="B16" s="4" t="s">
        <v>11</v>
      </c>
      <c r="C16" s="5" t="s">
        <v>29</v>
      </c>
      <c r="D16" s="6" t="str">
        <f>"陆婧"</f>
        <v>陆婧</v>
      </c>
      <c r="E16" s="6" t="str">
        <f t="shared" ref="E16:E18" si="4">"本科"</f>
        <v>本科</v>
      </c>
      <c r="F16" s="6" t="s">
        <v>30</v>
      </c>
      <c r="G16" s="7" t="str">
        <f>"中西医临床医学"</f>
        <v>中西医临床医学</v>
      </c>
      <c r="H16" s="7" t="str">
        <f>"南京中医药大学"</f>
        <v>南京中医药大学</v>
      </c>
      <c r="I16" s="3" t="s">
        <v>14</v>
      </c>
      <c r="J16" s="6">
        <v>68</v>
      </c>
      <c r="K16" s="8">
        <v>78.87</v>
      </c>
      <c r="L16" s="8">
        <v>73.435000000000002</v>
      </c>
      <c r="M16" s="9">
        <v>1</v>
      </c>
      <c r="N16" s="3" t="s">
        <v>16</v>
      </c>
    </row>
    <row r="17" spans="1:14" ht="24" customHeight="1" x14ac:dyDescent="0.15">
      <c r="A17" s="3">
        <v>14</v>
      </c>
      <c r="B17" s="4" t="s">
        <v>11</v>
      </c>
      <c r="C17" s="5" t="s">
        <v>31</v>
      </c>
      <c r="D17" s="6" t="str">
        <f>"蒋孙钰"</f>
        <v>蒋孙钰</v>
      </c>
      <c r="E17" s="6" t="str">
        <f t="shared" si="4"/>
        <v>本科</v>
      </c>
      <c r="F17" s="6" t="s">
        <v>30</v>
      </c>
      <c r="G17" s="7" t="str">
        <f>"医学影像学"</f>
        <v>医学影像学</v>
      </c>
      <c r="H17" s="7" t="str">
        <f>"南通大学"</f>
        <v>南通大学</v>
      </c>
      <c r="I17" s="3" t="s">
        <v>14</v>
      </c>
      <c r="J17" s="6">
        <v>86</v>
      </c>
      <c r="K17" s="8">
        <v>76.02</v>
      </c>
      <c r="L17" s="8">
        <v>81.010000000000005</v>
      </c>
      <c r="M17" s="9">
        <v>1</v>
      </c>
      <c r="N17" s="3" t="s">
        <v>16</v>
      </c>
    </row>
    <row r="18" spans="1:14" ht="24" customHeight="1" x14ac:dyDescent="0.15">
      <c r="A18" s="3">
        <v>15</v>
      </c>
      <c r="B18" s="4" t="s">
        <v>11</v>
      </c>
      <c r="C18" s="5" t="s">
        <v>32</v>
      </c>
      <c r="D18" s="6" t="str">
        <f>"龚燕秋"</f>
        <v>龚燕秋</v>
      </c>
      <c r="E18" s="6" t="str">
        <f t="shared" si="4"/>
        <v>本科</v>
      </c>
      <c r="F18" s="6" t="s">
        <v>30</v>
      </c>
      <c r="G18" s="7" t="str">
        <f>"护理学"</f>
        <v>护理学</v>
      </c>
      <c r="H18" s="7" t="s">
        <v>33</v>
      </c>
      <c r="I18" s="10" t="s">
        <v>34</v>
      </c>
      <c r="J18" s="6">
        <v>82</v>
      </c>
      <c r="K18" s="8">
        <v>77.23</v>
      </c>
      <c r="L18" s="8">
        <v>79.614999999999995</v>
      </c>
      <c r="M18" s="9">
        <v>1</v>
      </c>
      <c r="N18" s="3" t="s">
        <v>16</v>
      </c>
    </row>
    <row r="19" spans="1:14" ht="24" customHeight="1" x14ac:dyDescent="0.15">
      <c r="A19" s="3">
        <v>16</v>
      </c>
      <c r="B19" s="4" t="s">
        <v>35</v>
      </c>
      <c r="C19" s="5" t="s">
        <v>36</v>
      </c>
      <c r="D19" s="6" t="str">
        <f>"高怀德"</f>
        <v>高怀德</v>
      </c>
      <c r="E19" s="6" t="str">
        <f t="shared" ref="E19:E24" si="5">"硕士研究生"</f>
        <v>硕士研究生</v>
      </c>
      <c r="F19" s="6" t="s">
        <v>13</v>
      </c>
      <c r="G19" s="11" t="s">
        <v>37</v>
      </c>
      <c r="H19" s="7" t="str">
        <f>"南通大学"</f>
        <v>南通大学</v>
      </c>
      <c r="I19" s="3" t="s">
        <v>14</v>
      </c>
      <c r="J19" s="6" t="s">
        <v>15</v>
      </c>
      <c r="K19" s="8">
        <v>76.06</v>
      </c>
      <c r="L19" s="8">
        <v>76.06</v>
      </c>
      <c r="M19" s="9">
        <v>1</v>
      </c>
      <c r="N19" s="3" t="s">
        <v>16</v>
      </c>
    </row>
    <row r="20" spans="1:14" ht="24" customHeight="1" x14ac:dyDescent="0.15">
      <c r="A20" s="3">
        <v>17</v>
      </c>
      <c r="B20" s="4" t="s">
        <v>38</v>
      </c>
      <c r="C20" s="5" t="s">
        <v>39</v>
      </c>
      <c r="D20" s="6" t="str">
        <f>"黄钰程"</f>
        <v>黄钰程</v>
      </c>
      <c r="E20" s="6" t="str">
        <f t="shared" ref="E20:E26" si="6">"本科"</f>
        <v>本科</v>
      </c>
      <c r="F20" s="6" t="s">
        <v>30</v>
      </c>
      <c r="G20" s="7" t="str">
        <f>"中医学"</f>
        <v>中医学</v>
      </c>
      <c r="H20" s="7" t="str">
        <f>"南京中医药大学"</f>
        <v>南京中医药大学</v>
      </c>
      <c r="I20" s="3" t="s">
        <v>14</v>
      </c>
      <c r="J20" s="6">
        <v>76</v>
      </c>
      <c r="K20" s="8">
        <v>76.510000000000005</v>
      </c>
      <c r="L20" s="8">
        <v>76.254999999999995</v>
      </c>
      <c r="M20" s="9">
        <v>1</v>
      </c>
      <c r="N20" s="3" t="s">
        <v>16</v>
      </c>
    </row>
    <row r="21" spans="1:14" ht="24" customHeight="1" x14ac:dyDescent="0.15">
      <c r="A21" s="3">
        <v>18</v>
      </c>
      <c r="B21" s="13" t="s">
        <v>40</v>
      </c>
      <c r="C21" s="5" t="s">
        <v>41</v>
      </c>
      <c r="D21" s="6" t="str">
        <f>"秦佳佳"</f>
        <v>秦佳佳</v>
      </c>
      <c r="E21" s="6" t="str">
        <f t="shared" si="5"/>
        <v>硕士研究生</v>
      </c>
      <c r="F21" s="6" t="s">
        <v>13</v>
      </c>
      <c r="G21" s="7" t="str">
        <f>"流行病与卫生统计学"</f>
        <v>流行病与卫生统计学</v>
      </c>
      <c r="H21" s="7" t="str">
        <f>"徐州医科大学"</f>
        <v>徐州医科大学</v>
      </c>
      <c r="I21" s="3" t="s">
        <v>14</v>
      </c>
      <c r="J21" s="6">
        <v>81</v>
      </c>
      <c r="K21" s="8">
        <v>73.97</v>
      </c>
      <c r="L21" s="8">
        <v>77.484999999999999</v>
      </c>
      <c r="M21" s="9">
        <v>1</v>
      </c>
      <c r="N21" s="3" t="s">
        <v>16</v>
      </c>
    </row>
    <row r="22" spans="1:14" ht="24" customHeight="1" x14ac:dyDescent="0.15">
      <c r="A22" s="3">
        <v>19</v>
      </c>
      <c r="B22" s="13"/>
      <c r="C22" s="5" t="s">
        <v>41</v>
      </c>
      <c r="D22" s="6" t="str">
        <f>"张含芹"</f>
        <v>张含芹</v>
      </c>
      <c r="E22" s="6" t="str">
        <f t="shared" si="6"/>
        <v>本科</v>
      </c>
      <c r="F22" s="6" t="s">
        <v>30</v>
      </c>
      <c r="G22" s="7" t="str">
        <f>"预防医学"</f>
        <v>预防医学</v>
      </c>
      <c r="H22" s="7" t="str">
        <f>"南华大学"</f>
        <v>南华大学</v>
      </c>
      <c r="I22" s="3" t="s">
        <v>14</v>
      </c>
      <c r="J22" s="6">
        <v>75</v>
      </c>
      <c r="K22" s="8">
        <v>74.62</v>
      </c>
      <c r="L22" s="8">
        <v>74.81</v>
      </c>
      <c r="M22" s="9">
        <v>2</v>
      </c>
      <c r="N22" s="3" t="s">
        <v>16</v>
      </c>
    </row>
    <row r="23" spans="1:14" ht="24" customHeight="1" x14ac:dyDescent="0.15">
      <c r="A23" s="3">
        <v>20</v>
      </c>
      <c r="B23" s="13" t="s">
        <v>42</v>
      </c>
      <c r="C23" s="5" t="s">
        <v>43</v>
      </c>
      <c r="D23" s="6" t="str">
        <f>"沈蕾"</f>
        <v>沈蕾</v>
      </c>
      <c r="E23" s="6" t="str">
        <f t="shared" si="5"/>
        <v>硕士研究生</v>
      </c>
      <c r="F23" s="6" t="s">
        <v>13</v>
      </c>
      <c r="G23" s="7" t="str">
        <f>"药学"</f>
        <v>药学</v>
      </c>
      <c r="H23" s="7" t="str">
        <f>"安徽中医药大学"</f>
        <v>安徽中医药大学</v>
      </c>
      <c r="I23" s="3" t="s">
        <v>14</v>
      </c>
      <c r="J23" s="6">
        <v>81</v>
      </c>
      <c r="K23" s="8">
        <v>74.569999999999993</v>
      </c>
      <c r="L23" s="8">
        <v>77.784999999999997</v>
      </c>
      <c r="M23" s="9">
        <v>1</v>
      </c>
      <c r="N23" s="3" t="s">
        <v>16</v>
      </c>
    </row>
    <row r="24" spans="1:14" ht="24" customHeight="1" x14ac:dyDescent="0.15">
      <c r="A24" s="3">
        <v>21</v>
      </c>
      <c r="B24" s="13"/>
      <c r="C24" s="5" t="s">
        <v>43</v>
      </c>
      <c r="D24" s="6" t="str">
        <f>"张云烨"</f>
        <v>张云烨</v>
      </c>
      <c r="E24" s="6" t="str">
        <f t="shared" si="5"/>
        <v>硕士研究生</v>
      </c>
      <c r="F24" s="6" t="s">
        <v>13</v>
      </c>
      <c r="G24" s="11" t="s">
        <v>44</v>
      </c>
      <c r="H24" s="7" t="str">
        <f>"徐州医科大学"</f>
        <v>徐州医科大学</v>
      </c>
      <c r="I24" s="3" t="s">
        <v>14</v>
      </c>
      <c r="J24" s="6">
        <v>77</v>
      </c>
      <c r="K24" s="8">
        <v>74.94</v>
      </c>
      <c r="L24" s="8">
        <v>75.97</v>
      </c>
      <c r="M24" s="9">
        <v>2</v>
      </c>
      <c r="N24" s="3" t="s">
        <v>16</v>
      </c>
    </row>
    <row r="25" spans="1:14" ht="24" customHeight="1" x14ac:dyDescent="0.15">
      <c r="A25" s="3">
        <v>22</v>
      </c>
      <c r="B25" s="4" t="s">
        <v>45</v>
      </c>
      <c r="C25" s="5" t="s">
        <v>46</v>
      </c>
      <c r="D25" s="6" t="str">
        <f>"洪蕾蕾"</f>
        <v>洪蕾蕾</v>
      </c>
      <c r="E25" s="6" t="str">
        <f t="shared" si="6"/>
        <v>本科</v>
      </c>
      <c r="F25" s="6" t="s">
        <v>30</v>
      </c>
      <c r="G25" s="11" t="str">
        <f>"药学"</f>
        <v>药学</v>
      </c>
      <c r="H25" s="7" t="s">
        <v>47</v>
      </c>
      <c r="I25" s="10" t="s">
        <v>48</v>
      </c>
      <c r="J25" s="6">
        <v>87</v>
      </c>
      <c r="K25" s="8">
        <v>73.97</v>
      </c>
      <c r="L25" s="8">
        <v>80.484999999999999</v>
      </c>
      <c r="M25" s="9">
        <v>1</v>
      </c>
      <c r="N25" s="3" t="s">
        <v>16</v>
      </c>
    </row>
    <row r="26" spans="1:14" ht="24" customHeight="1" x14ac:dyDescent="0.15">
      <c r="A26" s="3">
        <v>23</v>
      </c>
      <c r="B26" s="13" t="s">
        <v>49</v>
      </c>
      <c r="C26" s="5" t="s">
        <v>50</v>
      </c>
      <c r="D26" s="6" t="str">
        <f>"季节"</f>
        <v>季节</v>
      </c>
      <c r="E26" s="6" t="str">
        <f t="shared" si="6"/>
        <v>本科</v>
      </c>
      <c r="F26" s="6" t="s">
        <v>30</v>
      </c>
      <c r="G26" s="11" t="str">
        <f>"公共事业管理"</f>
        <v>公共事业管理</v>
      </c>
      <c r="H26" s="7" t="str">
        <f>"徐州医科大学"</f>
        <v>徐州医科大学</v>
      </c>
      <c r="I26" s="3" t="s">
        <v>14</v>
      </c>
      <c r="J26" s="6">
        <v>98</v>
      </c>
      <c r="K26" s="8">
        <v>77.81</v>
      </c>
      <c r="L26" s="8">
        <v>87.905000000000001</v>
      </c>
      <c r="M26" s="9">
        <v>1</v>
      </c>
      <c r="N26" s="3" t="s">
        <v>16</v>
      </c>
    </row>
    <row r="27" spans="1:14" ht="30" customHeight="1" x14ac:dyDescent="0.15">
      <c r="A27" s="3">
        <v>24</v>
      </c>
      <c r="B27" s="13"/>
      <c r="C27" s="5" t="s">
        <v>50</v>
      </c>
      <c r="D27" s="6" t="str">
        <f>"赵兴华"</f>
        <v>赵兴华</v>
      </c>
      <c r="E27" s="6" t="str">
        <f>"硕士研究生"</f>
        <v>硕士研究生</v>
      </c>
      <c r="F27" s="6" t="s">
        <v>13</v>
      </c>
      <c r="G27" s="11" t="s">
        <v>92</v>
      </c>
      <c r="H27" s="7" t="str">
        <f>"南京中医药大学"</f>
        <v>南京中医药大学</v>
      </c>
      <c r="I27" s="3" t="s">
        <v>14</v>
      </c>
      <c r="J27" s="6">
        <v>94</v>
      </c>
      <c r="K27" s="8">
        <v>79.59</v>
      </c>
      <c r="L27" s="8">
        <v>86.795000000000002</v>
      </c>
      <c r="M27" s="9">
        <v>2</v>
      </c>
      <c r="N27" s="3" t="s">
        <v>16</v>
      </c>
    </row>
    <row r="28" spans="1:14" ht="36" customHeight="1" x14ac:dyDescent="0.15">
      <c r="A28" s="3">
        <v>25</v>
      </c>
      <c r="B28" s="4" t="s">
        <v>51</v>
      </c>
      <c r="C28" s="5" t="s">
        <v>52</v>
      </c>
      <c r="D28" s="6" t="str">
        <f>"高博"</f>
        <v>高博</v>
      </c>
      <c r="E28" s="6" t="str">
        <f>"本科"</f>
        <v>本科</v>
      </c>
      <c r="F28" s="6" t="s">
        <v>30</v>
      </c>
      <c r="G28" s="7" t="str">
        <f>"口腔医学"</f>
        <v>口腔医学</v>
      </c>
      <c r="H28" s="7" t="str">
        <f>"广东医科大学"</f>
        <v>广东医科大学</v>
      </c>
      <c r="I28" s="3" t="s">
        <v>14</v>
      </c>
      <c r="J28" s="6">
        <v>73</v>
      </c>
      <c r="K28" s="8">
        <v>76.400000000000006</v>
      </c>
      <c r="L28" s="8">
        <v>74.7</v>
      </c>
      <c r="M28" s="9">
        <v>1</v>
      </c>
      <c r="N28" s="3" t="s">
        <v>16</v>
      </c>
    </row>
    <row r="29" spans="1:14" ht="24" customHeight="1" x14ac:dyDescent="0.15">
      <c r="A29" s="3">
        <v>26</v>
      </c>
      <c r="B29" s="13" t="s">
        <v>53</v>
      </c>
      <c r="C29" s="5" t="s">
        <v>54</v>
      </c>
      <c r="D29" s="6" t="str">
        <f>"陆佳豪"</f>
        <v>陆佳豪</v>
      </c>
      <c r="E29" s="6" t="str">
        <f t="shared" ref="E29:E54" si="7">"本科"</f>
        <v>本科</v>
      </c>
      <c r="F29" s="6" t="s">
        <v>30</v>
      </c>
      <c r="G29" s="7" t="str">
        <f t="shared" ref="G29:G32" si="8">"临床医学"</f>
        <v>临床医学</v>
      </c>
      <c r="H29" s="7" t="str">
        <f>"南通大学"</f>
        <v>南通大学</v>
      </c>
      <c r="I29" s="3" t="s">
        <v>14</v>
      </c>
      <c r="J29" s="6">
        <v>97</v>
      </c>
      <c r="K29" s="8">
        <v>77.39</v>
      </c>
      <c r="L29" s="8">
        <v>87.194999999999993</v>
      </c>
      <c r="M29" s="9">
        <v>1</v>
      </c>
      <c r="N29" s="3" t="s">
        <v>16</v>
      </c>
    </row>
    <row r="30" spans="1:14" ht="24" customHeight="1" x14ac:dyDescent="0.15">
      <c r="A30" s="3">
        <v>27</v>
      </c>
      <c r="B30" s="13"/>
      <c r="C30" s="5" t="s">
        <v>54</v>
      </c>
      <c r="D30" s="6" t="str">
        <f>"陈志骏"</f>
        <v>陈志骏</v>
      </c>
      <c r="E30" s="6" t="str">
        <f t="shared" si="7"/>
        <v>本科</v>
      </c>
      <c r="F30" s="6" t="s">
        <v>30</v>
      </c>
      <c r="G30" s="7" t="str">
        <f t="shared" si="8"/>
        <v>临床医学</v>
      </c>
      <c r="H30" s="7" t="s">
        <v>55</v>
      </c>
      <c r="I30" s="3" t="s">
        <v>14</v>
      </c>
      <c r="J30" s="6">
        <v>83</v>
      </c>
      <c r="K30" s="8">
        <v>77.19</v>
      </c>
      <c r="L30" s="8">
        <v>80.094999999999999</v>
      </c>
      <c r="M30" s="9">
        <v>2</v>
      </c>
      <c r="N30" s="3" t="s">
        <v>16</v>
      </c>
    </row>
    <row r="31" spans="1:14" ht="24" customHeight="1" x14ac:dyDescent="0.15">
      <c r="A31" s="3">
        <v>28</v>
      </c>
      <c r="B31" s="4" t="s">
        <v>56</v>
      </c>
      <c r="C31" s="5" t="s">
        <v>57</v>
      </c>
      <c r="D31" s="6" t="str">
        <f>"徐梦"</f>
        <v>徐梦</v>
      </c>
      <c r="E31" s="6" t="str">
        <f t="shared" si="7"/>
        <v>本科</v>
      </c>
      <c r="F31" s="6" t="s">
        <v>30</v>
      </c>
      <c r="G31" s="7" t="str">
        <f t="shared" si="8"/>
        <v>临床医学</v>
      </c>
      <c r="H31" s="7" t="str">
        <f>"南通大学杏林学院"</f>
        <v>南通大学杏林学院</v>
      </c>
      <c r="I31" s="3" t="s">
        <v>14</v>
      </c>
      <c r="J31" s="6">
        <v>93</v>
      </c>
      <c r="K31" s="8">
        <v>74.58</v>
      </c>
      <c r="L31" s="8">
        <v>83.79</v>
      </c>
      <c r="M31" s="9">
        <v>1</v>
      </c>
      <c r="N31" s="3" t="s">
        <v>16</v>
      </c>
    </row>
    <row r="32" spans="1:14" ht="24" customHeight="1" x14ac:dyDescent="0.15">
      <c r="A32" s="3">
        <v>29</v>
      </c>
      <c r="B32" s="4" t="s">
        <v>58</v>
      </c>
      <c r="C32" s="5" t="s">
        <v>59</v>
      </c>
      <c r="D32" s="6" t="str">
        <f>"钱夏雨"</f>
        <v>钱夏雨</v>
      </c>
      <c r="E32" s="6" t="str">
        <f t="shared" si="7"/>
        <v>本科</v>
      </c>
      <c r="F32" s="6" t="s">
        <v>30</v>
      </c>
      <c r="G32" s="7" t="str">
        <f t="shared" si="8"/>
        <v>临床医学</v>
      </c>
      <c r="H32" s="7" t="str">
        <f>"牡丹江医科大学"</f>
        <v>牡丹江医科大学</v>
      </c>
      <c r="I32" s="3" t="s">
        <v>14</v>
      </c>
      <c r="J32" s="6">
        <v>84</v>
      </c>
      <c r="K32" s="8">
        <v>74.44</v>
      </c>
      <c r="L32" s="8">
        <v>79.22</v>
      </c>
      <c r="M32" s="9">
        <v>1</v>
      </c>
      <c r="N32" s="3" t="s">
        <v>16</v>
      </c>
    </row>
    <row r="33" spans="1:14" ht="24" customHeight="1" x14ac:dyDescent="0.15">
      <c r="A33" s="3">
        <v>30</v>
      </c>
      <c r="B33" s="13" t="s">
        <v>60</v>
      </c>
      <c r="C33" s="5" t="s">
        <v>61</v>
      </c>
      <c r="D33" s="6" t="str">
        <f>"施璐璐"</f>
        <v>施璐璐</v>
      </c>
      <c r="E33" s="6" t="str">
        <f t="shared" si="7"/>
        <v>本科</v>
      </c>
      <c r="F33" s="6" t="s">
        <v>30</v>
      </c>
      <c r="G33" s="7" t="str">
        <f t="shared" ref="G33:G39" si="9">"护理学"</f>
        <v>护理学</v>
      </c>
      <c r="H33" s="7" t="s">
        <v>62</v>
      </c>
      <c r="I33" s="10" t="s">
        <v>63</v>
      </c>
      <c r="J33" s="6">
        <v>82</v>
      </c>
      <c r="K33" s="8">
        <v>75.44</v>
      </c>
      <c r="L33" s="8">
        <v>78.72</v>
      </c>
      <c r="M33" s="9">
        <v>1</v>
      </c>
      <c r="N33" s="3" t="s">
        <v>16</v>
      </c>
    </row>
    <row r="34" spans="1:14" ht="24" customHeight="1" x14ac:dyDescent="0.15">
      <c r="A34" s="3">
        <v>31</v>
      </c>
      <c r="B34" s="13"/>
      <c r="C34" s="5" t="s">
        <v>61</v>
      </c>
      <c r="D34" s="6" t="str">
        <f>"徐怡华"</f>
        <v>徐怡华</v>
      </c>
      <c r="E34" s="6" t="str">
        <f t="shared" si="7"/>
        <v>本科</v>
      </c>
      <c r="F34" s="6" t="s">
        <v>30</v>
      </c>
      <c r="G34" s="7" t="str">
        <f t="shared" si="9"/>
        <v>护理学</v>
      </c>
      <c r="H34" s="7" t="s">
        <v>64</v>
      </c>
      <c r="I34" s="10" t="s">
        <v>65</v>
      </c>
      <c r="J34" s="6">
        <v>82</v>
      </c>
      <c r="K34" s="8">
        <v>74.98</v>
      </c>
      <c r="L34" s="8">
        <v>78.489999999999995</v>
      </c>
      <c r="M34" s="9">
        <v>2</v>
      </c>
      <c r="N34" s="3" t="s">
        <v>16</v>
      </c>
    </row>
    <row r="35" spans="1:14" ht="24" customHeight="1" x14ac:dyDescent="0.15">
      <c r="A35" s="3">
        <v>32</v>
      </c>
      <c r="B35" s="13"/>
      <c r="C35" s="5" t="s">
        <v>61</v>
      </c>
      <c r="D35" s="6" t="str">
        <f>"沙宇宇"</f>
        <v>沙宇宇</v>
      </c>
      <c r="E35" s="6" t="str">
        <f t="shared" si="7"/>
        <v>本科</v>
      </c>
      <c r="F35" s="6" t="s">
        <v>30</v>
      </c>
      <c r="G35" s="7" t="str">
        <f t="shared" si="9"/>
        <v>护理学</v>
      </c>
      <c r="H35" s="7" t="s">
        <v>66</v>
      </c>
      <c r="I35" s="10" t="s">
        <v>63</v>
      </c>
      <c r="J35" s="6">
        <v>84</v>
      </c>
      <c r="K35" s="8">
        <v>72.08</v>
      </c>
      <c r="L35" s="8">
        <v>78.040000000000006</v>
      </c>
      <c r="M35" s="9">
        <v>3</v>
      </c>
      <c r="N35" s="3" t="s">
        <v>16</v>
      </c>
    </row>
    <row r="36" spans="1:14" ht="24" customHeight="1" x14ac:dyDescent="0.15">
      <c r="A36" s="3">
        <v>33</v>
      </c>
      <c r="B36" s="13"/>
      <c r="C36" s="5" t="s">
        <v>61</v>
      </c>
      <c r="D36" s="6" t="str">
        <f>"季婷婷"</f>
        <v>季婷婷</v>
      </c>
      <c r="E36" s="6" t="str">
        <f t="shared" si="7"/>
        <v>本科</v>
      </c>
      <c r="F36" s="6" t="s">
        <v>30</v>
      </c>
      <c r="G36" s="7" t="str">
        <f t="shared" si="9"/>
        <v>护理学</v>
      </c>
      <c r="H36" s="7" t="s">
        <v>66</v>
      </c>
      <c r="I36" s="10" t="s">
        <v>63</v>
      </c>
      <c r="J36" s="6">
        <v>82</v>
      </c>
      <c r="K36" s="8">
        <v>73.680000000000007</v>
      </c>
      <c r="L36" s="8">
        <v>77.84</v>
      </c>
      <c r="M36" s="9">
        <v>4</v>
      </c>
      <c r="N36" s="3" t="s">
        <v>16</v>
      </c>
    </row>
    <row r="37" spans="1:14" ht="24" customHeight="1" x14ac:dyDescent="0.15">
      <c r="A37" s="3">
        <v>34</v>
      </c>
      <c r="B37" s="13"/>
      <c r="C37" s="5" t="s">
        <v>61</v>
      </c>
      <c r="D37" s="6" t="str">
        <f>"冯佳燕"</f>
        <v>冯佳燕</v>
      </c>
      <c r="E37" s="6" t="str">
        <f t="shared" si="7"/>
        <v>本科</v>
      </c>
      <c r="F37" s="6" t="s">
        <v>30</v>
      </c>
      <c r="G37" s="7" t="str">
        <f t="shared" si="9"/>
        <v>护理学</v>
      </c>
      <c r="H37" s="7" t="s">
        <v>33</v>
      </c>
      <c r="I37" s="10" t="s">
        <v>63</v>
      </c>
      <c r="J37" s="6">
        <v>82</v>
      </c>
      <c r="K37" s="8">
        <v>72.84</v>
      </c>
      <c r="L37" s="8">
        <v>77.42</v>
      </c>
      <c r="M37" s="9">
        <v>5</v>
      </c>
      <c r="N37" s="3" t="s">
        <v>16</v>
      </c>
    </row>
    <row r="38" spans="1:14" ht="24" customHeight="1" x14ac:dyDescent="0.15">
      <c r="A38" s="3">
        <v>35</v>
      </c>
      <c r="B38" s="13" t="s">
        <v>67</v>
      </c>
      <c r="C38" s="5" t="s">
        <v>68</v>
      </c>
      <c r="D38" s="6" t="str">
        <f>"王姣燕"</f>
        <v>王姣燕</v>
      </c>
      <c r="E38" s="6" t="str">
        <f t="shared" si="7"/>
        <v>本科</v>
      </c>
      <c r="F38" s="6" t="s">
        <v>30</v>
      </c>
      <c r="G38" s="7" t="str">
        <f t="shared" si="9"/>
        <v>护理学</v>
      </c>
      <c r="H38" s="7" t="s">
        <v>66</v>
      </c>
      <c r="I38" s="10" t="s">
        <v>69</v>
      </c>
      <c r="J38" s="6">
        <v>84</v>
      </c>
      <c r="K38" s="8">
        <v>70.73</v>
      </c>
      <c r="L38" s="8">
        <v>77.364999999999995</v>
      </c>
      <c r="M38" s="9">
        <v>1</v>
      </c>
      <c r="N38" s="3" t="s">
        <v>16</v>
      </c>
    </row>
    <row r="39" spans="1:14" ht="36" customHeight="1" x14ac:dyDescent="0.15">
      <c r="A39" s="3">
        <v>36</v>
      </c>
      <c r="B39" s="13"/>
      <c r="C39" s="5" t="s">
        <v>68</v>
      </c>
      <c r="D39" s="6" t="str">
        <f>"戴兰娥"</f>
        <v>戴兰娥</v>
      </c>
      <c r="E39" s="6" t="str">
        <f t="shared" si="7"/>
        <v>本科</v>
      </c>
      <c r="F39" s="6" t="s">
        <v>30</v>
      </c>
      <c r="G39" s="7" t="str">
        <f t="shared" si="9"/>
        <v>护理学</v>
      </c>
      <c r="H39" s="7" t="s">
        <v>70</v>
      </c>
      <c r="I39" s="12" t="s">
        <v>71</v>
      </c>
      <c r="J39" s="6">
        <v>79</v>
      </c>
      <c r="K39" s="8">
        <v>73.63</v>
      </c>
      <c r="L39" s="8">
        <v>76.314999999999998</v>
      </c>
      <c r="M39" s="9">
        <v>3</v>
      </c>
      <c r="N39" s="3" t="s">
        <v>16</v>
      </c>
    </row>
    <row r="40" spans="1:14" ht="24" customHeight="1" x14ac:dyDescent="0.15">
      <c r="A40" s="3">
        <v>37</v>
      </c>
      <c r="B40" s="4" t="s">
        <v>72</v>
      </c>
      <c r="C40" s="5" t="s">
        <v>73</v>
      </c>
      <c r="D40" s="6" t="str">
        <f>"刘耀文"</f>
        <v>刘耀文</v>
      </c>
      <c r="E40" s="6" t="str">
        <f t="shared" si="7"/>
        <v>本科</v>
      </c>
      <c r="F40" s="6" t="s">
        <v>30</v>
      </c>
      <c r="G40" s="7" t="s">
        <v>74</v>
      </c>
      <c r="H40" s="7" t="str">
        <f>"南京中医药大学"</f>
        <v>南京中医药大学</v>
      </c>
      <c r="I40" s="3" t="s">
        <v>14</v>
      </c>
      <c r="J40" s="6">
        <v>92</v>
      </c>
      <c r="K40" s="8">
        <v>80.88</v>
      </c>
      <c r="L40" s="8">
        <v>86.44</v>
      </c>
      <c r="M40" s="9">
        <v>1</v>
      </c>
      <c r="N40" s="3" t="s">
        <v>16</v>
      </c>
    </row>
    <row r="41" spans="1:14" ht="24" customHeight="1" x14ac:dyDescent="0.15">
      <c r="A41" s="3">
        <v>38</v>
      </c>
      <c r="B41" s="4" t="s">
        <v>75</v>
      </c>
      <c r="C41" s="5" t="s">
        <v>76</v>
      </c>
      <c r="D41" s="6" t="str">
        <f>"杨佳领"</f>
        <v>杨佳领</v>
      </c>
      <c r="E41" s="6" t="str">
        <f t="shared" si="7"/>
        <v>本科</v>
      </c>
      <c r="F41" s="6" t="s">
        <v>30</v>
      </c>
      <c r="G41" s="7" t="str">
        <f>"麻醉学"</f>
        <v>麻醉学</v>
      </c>
      <c r="H41" s="7" t="str">
        <f>"徐州医科大学"</f>
        <v>徐州医科大学</v>
      </c>
      <c r="I41" s="3" t="s">
        <v>14</v>
      </c>
      <c r="J41" s="6">
        <v>80</v>
      </c>
      <c r="K41" s="8">
        <v>77.98</v>
      </c>
      <c r="L41" s="8">
        <v>78.989999999999995</v>
      </c>
      <c r="M41" s="9">
        <v>1</v>
      </c>
      <c r="N41" s="3" t="s">
        <v>16</v>
      </c>
    </row>
    <row r="42" spans="1:14" ht="24" customHeight="1" x14ac:dyDescent="0.15">
      <c r="A42" s="3">
        <v>39</v>
      </c>
      <c r="B42" s="13" t="s">
        <v>77</v>
      </c>
      <c r="C42" s="5" t="s">
        <v>78</v>
      </c>
      <c r="D42" s="6" t="str">
        <f>"庄仁杰"</f>
        <v>庄仁杰</v>
      </c>
      <c r="E42" s="6" t="str">
        <f t="shared" si="7"/>
        <v>本科</v>
      </c>
      <c r="F42" s="6" t="s">
        <v>30</v>
      </c>
      <c r="G42" s="7" t="str">
        <f t="shared" ref="G42:G47" si="10">"预防医学"</f>
        <v>预防医学</v>
      </c>
      <c r="H42" s="7" t="str">
        <f t="shared" ref="H42:H54" si="11">"南通大学"</f>
        <v>南通大学</v>
      </c>
      <c r="I42" s="3" t="s">
        <v>14</v>
      </c>
      <c r="J42" s="6">
        <v>93</v>
      </c>
      <c r="K42" s="8">
        <v>78.03</v>
      </c>
      <c r="L42" s="8">
        <v>85.515000000000001</v>
      </c>
      <c r="M42" s="9">
        <v>1</v>
      </c>
      <c r="N42" s="3" t="s">
        <v>16</v>
      </c>
    </row>
    <row r="43" spans="1:14" ht="24" customHeight="1" x14ac:dyDescent="0.15">
      <c r="A43" s="3">
        <v>40</v>
      </c>
      <c r="B43" s="13"/>
      <c r="C43" s="5" t="s">
        <v>78</v>
      </c>
      <c r="D43" s="6" t="str">
        <f>"陈薇羽"</f>
        <v>陈薇羽</v>
      </c>
      <c r="E43" s="6" t="str">
        <f t="shared" si="7"/>
        <v>本科</v>
      </c>
      <c r="F43" s="6" t="s">
        <v>30</v>
      </c>
      <c r="G43" s="7" t="str">
        <f t="shared" si="10"/>
        <v>预防医学</v>
      </c>
      <c r="H43" s="7" t="str">
        <f t="shared" si="11"/>
        <v>南通大学</v>
      </c>
      <c r="I43" s="3" t="s">
        <v>14</v>
      </c>
      <c r="J43" s="6">
        <v>91</v>
      </c>
      <c r="K43" s="8">
        <v>78.38</v>
      </c>
      <c r="L43" s="8">
        <v>84.69</v>
      </c>
      <c r="M43" s="9">
        <v>2</v>
      </c>
      <c r="N43" s="3" t="s">
        <v>16</v>
      </c>
    </row>
    <row r="44" spans="1:14" ht="24" customHeight="1" x14ac:dyDescent="0.15">
      <c r="A44" s="3">
        <v>41</v>
      </c>
      <c r="B44" s="13"/>
      <c r="C44" s="5" t="s">
        <v>78</v>
      </c>
      <c r="D44" s="6" t="str">
        <f>"赵佳乐"</f>
        <v>赵佳乐</v>
      </c>
      <c r="E44" s="6" t="str">
        <f t="shared" si="7"/>
        <v>本科</v>
      </c>
      <c r="F44" s="6" t="s">
        <v>30</v>
      </c>
      <c r="G44" s="7" t="s">
        <v>79</v>
      </c>
      <c r="H44" s="7" t="str">
        <f t="shared" si="11"/>
        <v>南通大学</v>
      </c>
      <c r="I44" s="3" t="s">
        <v>14</v>
      </c>
      <c r="J44" s="6">
        <v>91</v>
      </c>
      <c r="K44" s="8">
        <v>77.739999999999995</v>
      </c>
      <c r="L44" s="8">
        <v>84.37</v>
      </c>
      <c r="M44" s="9">
        <v>3</v>
      </c>
      <c r="N44" s="3" t="s">
        <v>16</v>
      </c>
    </row>
    <row r="45" spans="1:14" ht="24" customHeight="1" x14ac:dyDescent="0.15">
      <c r="A45" s="3">
        <v>42</v>
      </c>
      <c r="B45" s="13"/>
      <c r="C45" s="5" t="s">
        <v>78</v>
      </c>
      <c r="D45" s="6" t="str">
        <f>"秦梓添"</f>
        <v>秦梓添</v>
      </c>
      <c r="E45" s="6" t="str">
        <f t="shared" si="7"/>
        <v>本科</v>
      </c>
      <c r="F45" s="6" t="s">
        <v>30</v>
      </c>
      <c r="G45" s="7" t="str">
        <f t="shared" si="10"/>
        <v>预防医学</v>
      </c>
      <c r="H45" s="7" t="str">
        <f t="shared" si="11"/>
        <v>南通大学</v>
      </c>
      <c r="I45" s="3" t="s">
        <v>14</v>
      </c>
      <c r="J45" s="6">
        <v>93</v>
      </c>
      <c r="K45" s="8">
        <v>75.72</v>
      </c>
      <c r="L45" s="8">
        <v>84.36</v>
      </c>
      <c r="M45" s="9">
        <v>4</v>
      </c>
      <c r="N45" s="3" t="s">
        <v>16</v>
      </c>
    </row>
    <row r="46" spans="1:14" ht="24" customHeight="1" x14ac:dyDescent="0.15">
      <c r="A46" s="3">
        <v>43</v>
      </c>
      <c r="B46" s="13"/>
      <c r="C46" s="5" t="s">
        <v>78</v>
      </c>
      <c r="D46" s="6" t="str">
        <f>"施雨薇"</f>
        <v>施雨薇</v>
      </c>
      <c r="E46" s="6" t="str">
        <f t="shared" si="7"/>
        <v>本科</v>
      </c>
      <c r="F46" s="6" t="s">
        <v>30</v>
      </c>
      <c r="G46" s="7" t="str">
        <f t="shared" si="10"/>
        <v>预防医学</v>
      </c>
      <c r="H46" s="7" t="str">
        <f t="shared" si="11"/>
        <v>南通大学</v>
      </c>
      <c r="I46" s="3" t="s">
        <v>14</v>
      </c>
      <c r="J46" s="6">
        <v>91</v>
      </c>
      <c r="K46" s="8">
        <v>76.88</v>
      </c>
      <c r="L46" s="8">
        <v>83.94</v>
      </c>
      <c r="M46" s="9">
        <v>5</v>
      </c>
      <c r="N46" s="3" t="s">
        <v>16</v>
      </c>
    </row>
    <row r="47" spans="1:14" ht="24" customHeight="1" x14ac:dyDescent="0.15">
      <c r="A47" s="3">
        <v>44</v>
      </c>
      <c r="B47" s="13"/>
      <c r="C47" s="5" t="s">
        <v>78</v>
      </c>
      <c r="D47" s="6" t="str">
        <f>"潘佳雯"</f>
        <v>潘佳雯</v>
      </c>
      <c r="E47" s="6" t="str">
        <f t="shared" si="7"/>
        <v>本科</v>
      </c>
      <c r="F47" s="6" t="s">
        <v>30</v>
      </c>
      <c r="G47" s="7" t="str">
        <f t="shared" si="10"/>
        <v>预防医学</v>
      </c>
      <c r="H47" s="7" t="str">
        <f t="shared" si="11"/>
        <v>南通大学</v>
      </c>
      <c r="I47" s="3" t="s">
        <v>14</v>
      </c>
      <c r="J47" s="6">
        <v>88</v>
      </c>
      <c r="K47" s="8">
        <v>79.36</v>
      </c>
      <c r="L47" s="8">
        <v>83.68</v>
      </c>
      <c r="M47" s="9">
        <v>6</v>
      </c>
      <c r="N47" s="3" t="s">
        <v>16</v>
      </c>
    </row>
    <row r="48" spans="1:14" ht="24" customHeight="1" x14ac:dyDescent="0.15">
      <c r="A48" s="3">
        <v>45</v>
      </c>
      <c r="B48" s="13" t="s">
        <v>80</v>
      </c>
      <c r="C48" s="5" t="s">
        <v>81</v>
      </c>
      <c r="D48" s="6" t="str">
        <f>"方佳颖"</f>
        <v>方佳颖</v>
      </c>
      <c r="E48" s="6" t="str">
        <f t="shared" si="7"/>
        <v>本科</v>
      </c>
      <c r="F48" s="6" t="s">
        <v>30</v>
      </c>
      <c r="G48" s="7" t="s">
        <v>82</v>
      </c>
      <c r="H48" s="7" t="str">
        <f t="shared" si="11"/>
        <v>南通大学</v>
      </c>
      <c r="I48" s="3" t="s">
        <v>14</v>
      </c>
      <c r="J48" s="6">
        <v>83</v>
      </c>
      <c r="K48" s="8">
        <v>76.819999999999993</v>
      </c>
      <c r="L48" s="8">
        <v>79.91</v>
      </c>
      <c r="M48" s="9">
        <v>1</v>
      </c>
      <c r="N48" s="3" t="s">
        <v>16</v>
      </c>
    </row>
    <row r="49" spans="1:14" ht="24" customHeight="1" x14ac:dyDescent="0.15">
      <c r="A49" s="3">
        <v>46</v>
      </c>
      <c r="B49" s="13"/>
      <c r="C49" s="5" t="s">
        <v>81</v>
      </c>
      <c r="D49" s="6" t="str">
        <f>"王磊"</f>
        <v>王磊</v>
      </c>
      <c r="E49" s="6" t="str">
        <f t="shared" si="7"/>
        <v>本科</v>
      </c>
      <c r="F49" s="6" t="s">
        <v>30</v>
      </c>
      <c r="G49" s="7" t="s">
        <v>82</v>
      </c>
      <c r="H49" s="7" t="str">
        <f t="shared" si="11"/>
        <v>南通大学</v>
      </c>
      <c r="I49" s="3" t="s">
        <v>14</v>
      </c>
      <c r="J49" s="6">
        <v>78</v>
      </c>
      <c r="K49" s="8">
        <v>79.3</v>
      </c>
      <c r="L49" s="8">
        <v>78.650000000000006</v>
      </c>
      <c r="M49" s="9">
        <v>2</v>
      </c>
      <c r="N49" s="3" t="s">
        <v>16</v>
      </c>
    </row>
    <row r="50" spans="1:14" ht="24" customHeight="1" x14ac:dyDescent="0.15">
      <c r="A50" s="3">
        <v>47</v>
      </c>
      <c r="B50" s="13"/>
      <c r="C50" s="5" t="s">
        <v>81</v>
      </c>
      <c r="D50" s="6" t="str">
        <f>"秦依雯"</f>
        <v>秦依雯</v>
      </c>
      <c r="E50" s="6" t="str">
        <f t="shared" si="7"/>
        <v>本科</v>
      </c>
      <c r="F50" s="6" t="s">
        <v>30</v>
      </c>
      <c r="G50" s="7" t="s">
        <v>82</v>
      </c>
      <c r="H50" s="7" t="str">
        <f t="shared" si="11"/>
        <v>南通大学</v>
      </c>
      <c r="I50" s="3" t="s">
        <v>14</v>
      </c>
      <c r="J50" s="6">
        <v>69</v>
      </c>
      <c r="K50" s="8">
        <v>77.900000000000006</v>
      </c>
      <c r="L50" s="8">
        <v>73.45</v>
      </c>
      <c r="M50" s="9">
        <v>4</v>
      </c>
      <c r="N50" s="3" t="s">
        <v>16</v>
      </c>
    </row>
    <row r="51" spans="1:14" ht="24" customHeight="1" x14ac:dyDescent="0.15">
      <c r="A51" s="3">
        <v>48</v>
      </c>
      <c r="B51" s="13"/>
      <c r="C51" s="5" t="s">
        <v>81</v>
      </c>
      <c r="D51" s="6" t="str">
        <f>"张圣楠"</f>
        <v>张圣楠</v>
      </c>
      <c r="E51" s="6" t="str">
        <f t="shared" si="7"/>
        <v>本科</v>
      </c>
      <c r="F51" s="6" t="s">
        <v>30</v>
      </c>
      <c r="G51" s="7" t="s">
        <v>82</v>
      </c>
      <c r="H51" s="7" t="str">
        <f t="shared" si="11"/>
        <v>南通大学</v>
      </c>
      <c r="I51" s="3" t="s">
        <v>14</v>
      </c>
      <c r="J51" s="6">
        <v>71</v>
      </c>
      <c r="K51" s="8">
        <v>74.78</v>
      </c>
      <c r="L51" s="8">
        <v>72.89</v>
      </c>
      <c r="M51" s="9">
        <v>5</v>
      </c>
      <c r="N51" s="3" t="s">
        <v>16</v>
      </c>
    </row>
    <row r="52" spans="1:14" ht="24" customHeight="1" x14ac:dyDescent="0.15">
      <c r="A52" s="3">
        <v>49</v>
      </c>
      <c r="B52" s="13"/>
      <c r="C52" s="5" t="s">
        <v>81</v>
      </c>
      <c r="D52" s="6" t="str">
        <f>"袁帅"</f>
        <v>袁帅</v>
      </c>
      <c r="E52" s="6" t="str">
        <f t="shared" si="7"/>
        <v>本科</v>
      </c>
      <c r="F52" s="6" t="s">
        <v>30</v>
      </c>
      <c r="G52" s="7" t="s">
        <v>82</v>
      </c>
      <c r="H52" s="7" t="str">
        <f t="shared" si="11"/>
        <v>南通大学</v>
      </c>
      <c r="I52" s="3" t="s">
        <v>14</v>
      </c>
      <c r="J52" s="6">
        <v>69</v>
      </c>
      <c r="K52" s="8">
        <v>75.92</v>
      </c>
      <c r="L52" s="8">
        <v>72.459999999999994</v>
      </c>
      <c r="M52" s="9">
        <v>6</v>
      </c>
      <c r="N52" s="3" t="s">
        <v>16</v>
      </c>
    </row>
    <row r="53" spans="1:14" ht="24" customHeight="1" x14ac:dyDescent="0.15">
      <c r="A53" s="3">
        <v>50</v>
      </c>
      <c r="B53" s="13"/>
      <c r="C53" s="5" t="s">
        <v>81</v>
      </c>
      <c r="D53" s="6" t="str">
        <f>"杨柳"</f>
        <v>杨柳</v>
      </c>
      <c r="E53" s="6" t="str">
        <f t="shared" si="7"/>
        <v>本科</v>
      </c>
      <c r="F53" s="6" t="s">
        <v>30</v>
      </c>
      <c r="G53" s="7" t="s">
        <v>82</v>
      </c>
      <c r="H53" s="7" t="str">
        <f t="shared" si="11"/>
        <v>南通大学</v>
      </c>
      <c r="I53" s="3" t="s">
        <v>14</v>
      </c>
      <c r="J53" s="6">
        <v>69</v>
      </c>
      <c r="K53" s="8">
        <v>75.06</v>
      </c>
      <c r="L53" s="8">
        <v>72.03</v>
      </c>
      <c r="M53" s="9">
        <v>7</v>
      </c>
      <c r="N53" s="3" t="s">
        <v>16</v>
      </c>
    </row>
    <row r="54" spans="1:14" ht="24" customHeight="1" x14ac:dyDescent="0.15">
      <c r="A54" s="3">
        <v>51</v>
      </c>
      <c r="B54" s="13"/>
      <c r="C54" s="5" t="s">
        <v>81</v>
      </c>
      <c r="D54" s="6" t="str">
        <f>"袁王睿"</f>
        <v>袁王睿</v>
      </c>
      <c r="E54" s="6" t="str">
        <f t="shared" si="7"/>
        <v>本科</v>
      </c>
      <c r="F54" s="6" t="s">
        <v>30</v>
      </c>
      <c r="G54" s="7" t="str">
        <f>"临床医学"</f>
        <v>临床医学</v>
      </c>
      <c r="H54" s="7" t="str">
        <f t="shared" si="11"/>
        <v>南通大学</v>
      </c>
      <c r="I54" s="3" t="s">
        <v>14</v>
      </c>
      <c r="J54" s="6">
        <v>64</v>
      </c>
      <c r="K54" s="8">
        <v>78.98</v>
      </c>
      <c r="L54" s="8">
        <v>71.489999999999995</v>
      </c>
      <c r="M54" s="9">
        <v>8</v>
      </c>
      <c r="N54" s="3" t="s">
        <v>16</v>
      </c>
    </row>
    <row r="55" spans="1:14" ht="24" customHeight="1" x14ac:dyDescent="0.15">
      <c r="A55" s="3">
        <v>52</v>
      </c>
      <c r="B55" s="13" t="s">
        <v>83</v>
      </c>
      <c r="C55" s="5" t="s">
        <v>84</v>
      </c>
      <c r="D55" s="6" t="str">
        <f>"王将来"</f>
        <v>王将来</v>
      </c>
      <c r="E55" s="6" t="str">
        <f t="shared" ref="E55:E72" si="12">"大专"</f>
        <v>大专</v>
      </c>
      <c r="F55" s="3" t="s">
        <v>14</v>
      </c>
      <c r="G55" s="7" t="s">
        <v>85</v>
      </c>
      <c r="H55" s="7" t="str">
        <f t="shared" ref="H55:H58" si="13">"江苏卫生健康职业学院"</f>
        <v>江苏卫生健康职业学院</v>
      </c>
      <c r="I55" s="3" t="s">
        <v>14</v>
      </c>
      <c r="J55" s="6">
        <v>94</v>
      </c>
      <c r="K55" s="8">
        <v>70.06</v>
      </c>
      <c r="L55" s="8">
        <v>82.03</v>
      </c>
      <c r="M55" s="9">
        <v>1</v>
      </c>
      <c r="N55" s="3" t="s">
        <v>16</v>
      </c>
    </row>
    <row r="56" spans="1:14" ht="24" customHeight="1" x14ac:dyDescent="0.15">
      <c r="A56" s="3">
        <v>53</v>
      </c>
      <c r="B56" s="13"/>
      <c r="C56" s="5" t="s">
        <v>84</v>
      </c>
      <c r="D56" s="6" t="str">
        <f>" 黄炜利"</f>
        <v>黄炜利</v>
      </c>
      <c r="E56" s="6" t="str">
        <f t="shared" si="12"/>
        <v>大专</v>
      </c>
      <c r="F56" s="3" t="s">
        <v>14</v>
      </c>
      <c r="G56" s="7" t="str">
        <f>"针灸推拿"</f>
        <v>针灸推拿</v>
      </c>
      <c r="H56" s="7" t="str">
        <f t="shared" si="13"/>
        <v>江苏卫生健康职业学院</v>
      </c>
      <c r="I56" s="3" t="s">
        <v>14</v>
      </c>
      <c r="J56" s="6">
        <v>86</v>
      </c>
      <c r="K56" s="8">
        <v>73.8</v>
      </c>
      <c r="L56" s="8">
        <v>79.900000000000006</v>
      </c>
      <c r="M56" s="9">
        <v>2</v>
      </c>
      <c r="N56" s="3" t="s">
        <v>16</v>
      </c>
    </row>
    <row r="57" spans="1:14" ht="24" customHeight="1" x14ac:dyDescent="0.15">
      <c r="A57" s="3">
        <v>54</v>
      </c>
      <c r="B57" s="13"/>
      <c r="C57" s="5" t="s">
        <v>84</v>
      </c>
      <c r="D57" s="6" t="str">
        <f>"顾莹莹"</f>
        <v>顾莹莹</v>
      </c>
      <c r="E57" s="6" t="str">
        <f t="shared" si="12"/>
        <v>大专</v>
      </c>
      <c r="F57" s="3" t="s">
        <v>14</v>
      </c>
      <c r="G57" s="7" t="str">
        <f>"针灸推拿"</f>
        <v>针灸推拿</v>
      </c>
      <c r="H57" s="7" t="str">
        <f t="shared" si="13"/>
        <v>江苏卫生健康职业学院</v>
      </c>
      <c r="I57" s="3" t="s">
        <v>14</v>
      </c>
      <c r="J57" s="6">
        <v>84</v>
      </c>
      <c r="K57" s="8">
        <v>74.819999999999993</v>
      </c>
      <c r="L57" s="8">
        <v>79.41</v>
      </c>
      <c r="M57" s="9">
        <v>3</v>
      </c>
      <c r="N57" s="3" t="s">
        <v>16</v>
      </c>
    </row>
    <row r="58" spans="1:14" ht="24" customHeight="1" x14ac:dyDescent="0.15">
      <c r="A58" s="3">
        <v>55</v>
      </c>
      <c r="B58" s="13"/>
      <c r="C58" s="5" t="s">
        <v>84</v>
      </c>
      <c r="D58" s="6" t="str">
        <f>"袁铭赛"</f>
        <v>袁铭赛</v>
      </c>
      <c r="E58" s="6" t="str">
        <f t="shared" si="12"/>
        <v>大专</v>
      </c>
      <c r="F58" s="3" t="s">
        <v>14</v>
      </c>
      <c r="G58" s="7" t="s">
        <v>85</v>
      </c>
      <c r="H58" s="7" t="str">
        <f t="shared" si="13"/>
        <v>江苏卫生健康职业学院</v>
      </c>
      <c r="I58" s="3" t="s">
        <v>14</v>
      </c>
      <c r="J58" s="6">
        <v>76</v>
      </c>
      <c r="K58" s="8">
        <v>72.959999999999994</v>
      </c>
      <c r="L58" s="8">
        <v>74.48</v>
      </c>
      <c r="M58" s="9">
        <v>4</v>
      </c>
      <c r="N58" s="3" t="s">
        <v>16</v>
      </c>
    </row>
    <row r="59" spans="1:14" ht="24" customHeight="1" x14ac:dyDescent="0.15">
      <c r="A59" s="3">
        <v>56</v>
      </c>
      <c r="B59" s="13" t="s">
        <v>86</v>
      </c>
      <c r="C59" s="5" t="s">
        <v>87</v>
      </c>
      <c r="D59" s="6" t="str">
        <f>"朱依琳"</f>
        <v>朱依琳</v>
      </c>
      <c r="E59" s="6" t="str">
        <f t="shared" si="12"/>
        <v>大专</v>
      </c>
      <c r="F59" s="3" t="s">
        <v>14</v>
      </c>
      <c r="G59" s="7" t="str">
        <f t="shared" ref="G59:G65" si="14">"医学影像技术"</f>
        <v>医学影像技术</v>
      </c>
      <c r="H59" s="7" t="str">
        <f t="shared" ref="H59:H65" si="15">"江苏医药职业学院"</f>
        <v>江苏医药职业学院</v>
      </c>
      <c r="I59" s="3" t="s">
        <v>14</v>
      </c>
      <c r="J59" s="6">
        <v>90</v>
      </c>
      <c r="K59" s="8">
        <v>78.459999999999994</v>
      </c>
      <c r="L59" s="8">
        <v>84.23</v>
      </c>
      <c r="M59" s="9">
        <v>1</v>
      </c>
      <c r="N59" s="3" t="s">
        <v>16</v>
      </c>
    </row>
    <row r="60" spans="1:14" ht="24" customHeight="1" x14ac:dyDescent="0.15">
      <c r="A60" s="3">
        <v>57</v>
      </c>
      <c r="B60" s="13"/>
      <c r="C60" s="5" t="s">
        <v>87</v>
      </c>
      <c r="D60" s="6" t="str">
        <f>"梁梦婷"</f>
        <v>梁梦婷</v>
      </c>
      <c r="E60" s="6" t="str">
        <f t="shared" si="12"/>
        <v>大专</v>
      </c>
      <c r="F60" s="3" t="s">
        <v>14</v>
      </c>
      <c r="G60" s="7" t="str">
        <f t="shared" si="14"/>
        <v>医学影像技术</v>
      </c>
      <c r="H60" s="7" t="str">
        <f t="shared" si="15"/>
        <v>江苏医药职业学院</v>
      </c>
      <c r="I60" s="3" t="s">
        <v>14</v>
      </c>
      <c r="J60" s="6">
        <v>88</v>
      </c>
      <c r="K60" s="8">
        <v>78.78</v>
      </c>
      <c r="L60" s="8">
        <v>83.39</v>
      </c>
      <c r="M60" s="9">
        <v>2</v>
      </c>
      <c r="N60" s="3" t="s">
        <v>16</v>
      </c>
    </row>
    <row r="61" spans="1:14" ht="24" customHeight="1" x14ac:dyDescent="0.15">
      <c r="A61" s="3">
        <v>58</v>
      </c>
      <c r="B61" s="13"/>
      <c r="C61" s="5" t="s">
        <v>87</v>
      </c>
      <c r="D61" s="6" t="str">
        <f>"曹涵宇"</f>
        <v>曹涵宇</v>
      </c>
      <c r="E61" s="6" t="str">
        <f t="shared" si="12"/>
        <v>大专</v>
      </c>
      <c r="F61" s="3" t="s">
        <v>14</v>
      </c>
      <c r="G61" s="7" t="str">
        <f t="shared" si="14"/>
        <v>医学影像技术</v>
      </c>
      <c r="H61" s="7" t="str">
        <f t="shared" si="15"/>
        <v>江苏医药职业学院</v>
      </c>
      <c r="I61" s="3" t="s">
        <v>14</v>
      </c>
      <c r="J61" s="6">
        <v>84</v>
      </c>
      <c r="K61" s="8">
        <v>80.88</v>
      </c>
      <c r="L61" s="8">
        <v>82.44</v>
      </c>
      <c r="M61" s="9">
        <v>3</v>
      </c>
      <c r="N61" s="3" t="s">
        <v>16</v>
      </c>
    </row>
    <row r="62" spans="1:14" ht="24" customHeight="1" x14ac:dyDescent="0.15">
      <c r="A62" s="3">
        <v>59</v>
      </c>
      <c r="B62" s="13"/>
      <c r="C62" s="5" t="s">
        <v>87</v>
      </c>
      <c r="D62" s="6" t="str">
        <f>"陈佳妮"</f>
        <v>陈佳妮</v>
      </c>
      <c r="E62" s="6" t="str">
        <f t="shared" si="12"/>
        <v>大专</v>
      </c>
      <c r="F62" s="3" t="s">
        <v>14</v>
      </c>
      <c r="G62" s="7" t="str">
        <f t="shared" si="14"/>
        <v>医学影像技术</v>
      </c>
      <c r="H62" s="7" t="str">
        <f t="shared" si="15"/>
        <v>江苏医药职业学院</v>
      </c>
      <c r="I62" s="3" t="s">
        <v>14</v>
      </c>
      <c r="J62" s="6">
        <v>86</v>
      </c>
      <c r="K62" s="8">
        <v>78.64</v>
      </c>
      <c r="L62" s="8">
        <v>82.32</v>
      </c>
      <c r="M62" s="9">
        <v>4</v>
      </c>
      <c r="N62" s="3" t="s">
        <v>16</v>
      </c>
    </row>
    <row r="63" spans="1:14" ht="24" customHeight="1" x14ac:dyDescent="0.15">
      <c r="A63" s="3">
        <v>60</v>
      </c>
      <c r="B63" s="13"/>
      <c r="C63" s="5" t="s">
        <v>87</v>
      </c>
      <c r="D63" s="6" t="str">
        <f>"冯逸雯"</f>
        <v>冯逸雯</v>
      </c>
      <c r="E63" s="6" t="str">
        <f t="shared" si="12"/>
        <v>大专</v>
      </c>
      <c r="F63" s="3" t="s">
        <v>14</v>
      </c>
      <c r="G63" s="7" t="str">
        <f t="shared" si="14"/>
        <v>医学影像技术</v>
      </c>
      <c r="H63" s="7" t="str">
        <f t="shared" si="15"/>
        <v>江苏医药职业学院</v>
      </c>
      <c r="I63" s="3" t="s">
        <v>14</v>
      </c>
      <c r="J63" s="6">
        <v>85</v>
      </c>
      <c r="K63" s="8">
        <v>78.72</v>
      </c>
      <c r="L63" s="8">
        <v>81.86</v>
      </c>
      <c r="M63" s="9">
        <v>5</v>
      </c>
      <c r="N63" s="3" t="s">
        <v>16</v>
      </c>
    </row>
    <row r="64" spans="1:14" ht="24" customHeight="1" x14ac:dyDescent="0.15">
      <c r="A64" s="3">
        <v>61</v>
      </c>
      <c r="B64" s="13"/>
      <c r="C64" s="5" t="s">
        <v>87</v>
      </c>
      <c r="D64" s="6" t="str">
        <f>"陈婧怡"</f>
        <v>陈婧怡</v>
      </c>
      <c r="E64" s="6" t="str">
        <f t="shared" si="12"/>
        <v>大专</v>
      </c>
      <c r="F64" s="3" t="s">
        <v>14</v>
      </c>
      <c r="G64" s="7" t="str">
        <f t="shared" si="14"/>
        <v>医学影像技术</v>
      </c>
      <c r="H64" s="7" t="str">
        <f t="shared" si="15"/>
        <v>江苏医药职业学院</v>
      </c>
      <c r="I64" s="3" t="s">
        <v>14</v>
      </c>
      <c r="J64" s="6">
        <v>85</v>
      </c>
      <c r="K64" s="8">
        <v>76.22</v>
      </c>
      <c r="L64" s="8">
        <v>80.61</v>
      </c>
      <c r="M64" s="9">
        <v>6</v>
      </c>
      <c r="N64" s="3" t="s">
        <v>16</v>
      </c>
    </row>
    <row r="65" spans="1:14" ht="24" customHeight="1" x14ac:dyDescent="0.15">
      <c r="A65" s="3">
        <v>62</v>
      </c>
      <c r="B65" s="13"/>
      <c r="C65" s="5" t="s">
        <v>87</v>
      </c>
      <c r="D65" s="6" t="str">
        <f>"赵梓欣"</f>
        <v>赵梓欣</v>
      </c>
      <c r="E65" s="6" t="str">
        <f t="shared" si="12"/>
        <v>大专</v>
      </c>
      <c r="F65" s="3" t="s">
        <v>14</v>
      </c>
      <c r="G65" s="7" t="str">
        <f t="shared" si="14"/>
        <v>医学影像技术</v>
      </c>
      <c r="H65" s="7" t="str">
        <f t="shared" si="15"/>
        <v>江苏医药职业学院</v>
      </c>
      <c r="I65" s="3" t="s">
        <v>14</v>
      </c>
      <c r="J65" s="6">
        <v>81</v>
      </c>
      <c r="K65" s="8">
        <v>72.94</v>
      </c>
      <c r="L65" s="8">
        <v>76.97</v>
      </c>
      <c r="M65" s="9">
        <v>7</v>
      </c>
      <c r="N65" s="3" t="s">
        <v>16</v>
      </c>
    </row>
    <row r="66" spans="1:14" ht="24" customHeight="1" x14ac:dyDescent="0.15">
      <c r="A66" s="3">
        <v>63</v>
      </c>
      <c r="B66" s="13" t="s">
        <v>88</v>
      </c>
      <c r="C66" s="5" t="s">
        <v>89</v>
      </c>
      <c r="D66" s="6" t="str">
        <f>"许烨"</f>
        <v>许烨</v>
      </c>
      <c r="E66" s="6" t="str">
        <f t="shared" si="12"/>
        <v>大专</v>
      </c>
      <c r="F66" s="3" t="s">
        <v>14</v>
      </c>
      <c r="G66" s="7" t="str">
        <f t="shared" ref="G66:G72" si="16">"临床医学"</f>
        <v>临床医学</v>
      </c>
      <c r="H66" s="7" t="str">
        <f t="shared" ref="H66:H72" si="17">"江苏卫生健康职业学院"</f>
        <v>江苏卫生健康职业学院</v>
      </c>
      <c r="I66" s="3" t="s">
        <v>14</v>
      </c>
      <c r="J66" s="6">
        <v>84</v>
      </c>
      <c r="K66" s="8">
        <v>79.66</v>
      </c>
      <c r="L66" s="8">
        <v>81.83</v>
      </c>
      <c r="M66" s="9">
        <v>1</v>
      </c>
      <c r="N66" s="3" t="s">
        <v>16</v>
      </c>
    </row>
    <row r="67" spans="1:14" ht="24" customHeight="1" x14ac:dyDescent="0.15">
      <c r="A67" s="3">
        <v>64</v>
      </c>
      <c r="B67" s="13"/>
      <c r="C67" s="5" t="s">
        <v>89</v>
      </c>
      <c r="D67" s="6" t="str">
        <f>"李沁洋"</f>
        <v>李沁洋</v>
      </c>
      <c r="E67" s="6" t="str">
        <f t="shared" si="12"/>
        <v>大专</v>
      </c>
      <c r="F67" s="3" t="s">
        <v>14</v>
      </c>
      <c r="G67" s="7" t="str">
        <f t="shared" si="16"/>
        <v>临床医学</v>
      </c>
      <c r="H67" s="7" t="str">
        <f t="shared" si="17"/>
        <v>江苏卫生健康职业学院</v>
      </c>
      <c r="I67" s="3" t="s">
        <v>14</v>
      </c>
      <c r="J67" s="6">
        <v>80</v>
      </c>
      <c r="K67" s="8">
        <v>80.98</v>
      </c>
      <c r="L67" s="8">
        <v>80.489999999999995</v>
      </c>
      <c r="M67" s="9">
        <v>2</v>
      </c>
      <c r="N67" s="3" t="s">
        <v>16</v>
      </c>
    </row>
    <row r="68" spans="1:14" ht="24" customHeight="1" x14ac:dyDescent="0.15">
      <c r="A68" s="3">
        <v>65</v>
      </c>
      <c r="B68" s="13"/>
      <c r="C68" s="5" t="s">
        <v>89</v>
      </c>
      <c r="D68" s="6" t="str">
        <f>"陈淑雯"</f>
        <v>陈淑雯</v>
      </c>
      <c r="E68" s="6" t="str">
        <f t="shared" si="12"/>
        <v>大专</v>
      </c>
      <c r="F68" s="3" t="s">
        <v>14</v>
      </c>
      <c r="G68" s="7" t="str">
        <f t="shared" si="16"/>
        <v>临床医学</v>
      </c>
      <c r="H68" s="7" t="str">
        <f t="shared" si="17"/>
        <v>江苏卫生健康职业学院</v>
      </c>
      <c r="I68" s="3" t="s">
        <v>14</v>
      </c>
      <c r="J68" s="6">
        <v>82</v>
      </c>
      <c r="K68" s="8">
        <v>77.02</v>
      </c>
      <c r="L68" s="8">
        <v>79.510000000000005</v>
      </c>
      <c r="M68" s="9">
        <v>3</v>
      </c>
      <c r="N68" s="3" t="s">
        <v>16</v>
      </c>
    </row>
    <row r="69" spans="1:14" ht="24" customHeight="1" x14ac:dyDescent="0.15">
      <c r="A69" s="3">
        <v>66</v>
      </c>
      <c r="B69" s="13"/>
      <c r="C69" s="5" t="s">
        <v>89</v>
      </c>
      <c r="D69" s="6" t="str">
        <f>"徐天宸"</f>
        <v>徐天宸</v>
      </c>
      <c r="E69" s="6" t="str">
        <f t="shared" si="12"/>
        <v>大专</v>
      </c>
      <c r="F69" s="3" t="s">
        <v>14</v>
      </c>
      <c r="G69" s="7" t="str">
        <f t="shared" si="16"/>
        <v>临床医学</v>
      </c>
      <c r="H69" s="7" t="str">
        <f t="shared" si="17"/>
        <v>江苏卫生健康职业学院</v>
      </c>
      <c r="I69" s="3" t="s">
        <v>14</v>
      </c>
      <c r="J69" s="6">
        <v>76</v>
      </c>
      <c r="K69" s="8">
        <v>77.66</v>
      </c>
      <c r="L69" s="8">
        <v>76.83</v>
      </c>
      <c r="M69" s="9">
        <v>4</v>
      </c>
      <c r="N69" s="3" t="s">
        <v>16</v>
      </c>
    </row>
    <row r="70" spans="1:14" ht="24" customHeight="1" x14ac:dyDescent="0.15">
      <c r="A70" s="3">
        <v>67</v>
      </c>
      <c r="B70" s="13"/>
      <c r="C70" s="5" t="s">
        <v>89</v>
      </c>
      <c r="D70" s="6" t="str">
        <f>"张烨凡"</f>
        <v>张烨凡</v>
      </c>
      <c r="E70" s="6" t="str">
        <f t="shared" si="12"/>
        <v>大专</v>
      </c>
      <c r="F70" s="3" t="s">
        <v>14</v>
      </c>
      <c r="G70" s="7" t="str">
        <f t="shared" si="16"/>
        <v>临床医学</v>
      </c>
      <c r="H70" s="7" t="str">
        <f t="shared" si="17"/>
        <v>江苏卫生健康职业学院</v>
      </c>
      <c r="I70" s="3" t="s">
        <v>14</v>
      </c>
      <c r="J70" s="6">
        <v>78</v>
      </c>
      <c r="K70" s="8">
        <v>75.5</v>
      </c>
      <c r="L70" s="8">
        <v>76.75</v>
      </c>
      <c r="M70" s="9">
        <v>5</v>
      </c>
      <c r="N70" s="3" t="s">
        <v>16</v>
      </c>
    </row>
    <row r="71" spans="1:14" ht="24" customHeight="1" x14ac:dyDescent="0.15">
      <c r="A71" s="3">
        <v>68</v>
      </c>
      <c r="B71" s="13"/>
      <c r="C71" s="5" t="s">
        <v>89</v>
      </c>
      <c r="D71" s="6" t="str">
        <f>"马舒艺"</f>
        <v>马舒艺</v>
      </c>
      <c r="E71" s="6" t="str">
        <f t="shared" si="12"/>
        <v>大专</v>
      </c>
      <c r="F71" s="3" t="s">
        <v>14</v>
      </c>
      <c r="G71" s="7" t="str">
        <f t="shared" si="16"/>
        <v>临床医学</v>
      </c>
      <c r="H71" s="7" t="str">
        <f t="shared" si="17"/>
        <v>江苏卫生健康职业学院</v>
      </c>
      <c r="I71" s="3" t="s">
        <v>14</v>
      </c>
      <c r="J71" s="6">
        <v>73</v>
      </c>
      <c r="K71" s="8">
        <v>76.66</v>
      </c>
      <c r="L71" s="8">
        <v>74.83</v>
      </c>
      <c r="M71" s="9">
        <v>6</v>
      </c>
      <c r="N71" s="3" t="s">
        <v>16</v>
      </c>
    </row>
    <row r="72" spans="1:14" ht="24" customHeight="1" x14ac:dyDescent="0.15">
      <c r="A72" s="3">
        <v>69</v>
      </c>
      <c r="B72" s="13"/>
      <c r="C72" s="5" t="s">
        <v>89</v>
      </c>
      <c r="D72" s="6" t="str">
        <f>"彭颖杰"</f>
        <v>彭颖杰</v>
      </c>
      <c r="E72" s="6" t="str">
        <f t="shared" si="12"/>
        <v>大专</v>
      </c>
      <c r="F72" s="3" t="s">
        <v>14</v>
      </c>
      <c r="G72" s="7" t="str">
        <f t="shared" si="16"/>
        <v>临床医学</v>
      </c>
      <c r="H72" s="7" t="str">
        <f t="shared" si="17"/>
        <v>江苏卫生健康职业学院</v>
      </c>
      <c r="I72" s="3" t="s">
        <v>14</v>
      </c>
      <c r="J72" s="6">
        <v>64</v>
      </c>
      <c r="K72" s="8">
        <v>72.239999999999995</v>
      </c>
      <c r="L72" s="8">
        <v>68.12</v>
      </c>
      <c r="M72" s="9">
        <v>7</v>
      </c>
      <c r="N72" s="3" t="s">
        <v>16</v>
      </c>
    </row>
  </sheetData>
  <mergeCells count="12">
    <mergeCell ref="A2:N2"/>
    <mergeCell ref="B21:B22"/>
    <mergeCell ref="B23:B24"/>
    <mergeCell ref="B26:B27"/>
    <mergeCell ref="B29:B30"/>
    <mergeCell ref="B59:B65"/>
    <mergeCell ref="B66:B72"/>
    <mergeCell ref="B33:B37"/>
    <mergeCell ref="B38:B39"/>
    <mergeCell ref="B42:B47"/>
    <mergeCell ref="B48:B54"/>
    <mergeCell ref="B55:B58"/>
  </mergeCells>
  <phoneticPr fontId="2" type="noConversion"/>
  <pageMargins left="0.35433070866141703" right="0.35433070866141703" top="0.98425196850393704" bottom="0.98425196850393704" header="0.511811023622047" footer="0.511811023622047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徐强</dc:creator>
  <cp:lastModifiedBy>User</cp:lastModifiedBy>
  <cp:lastPrinted>2025-07-04T09:57:00Z</cp:lastPrinted>
  <dcterms:created xsi:type="dcterms:W3CDTF">2025-07-04T09:26:00Z</dcterms:created>
  <dcterms:modified xsi:type="dcterms:W3CDTF">2025-07-09T08:17:52Z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B6A391B811014EECB3BB4684B9B854C9_13</vt:lpwstr>
  </property>
  <property fmtid="{D5CDD505-2E9C-101B-9397-08002B2CF9AE}" pid="3" name="KSOProductBuildVer">
    <vt:lpwstr>2052-12.1.0.20305</vt:lpwstr>
  </property>
</Properties>
</file>