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520" windowHeight="10500"/>
  </bookViews>
  <sheets>
    <sheet name="公示" sheetId="1" r:id="rId1"/>
  </sheets>
  <definedNames>
    <definedName name="_xlnm._FilterDatabase" localSheetId="0" hidden="1">公示!$B$3:$J$3</definedName>
    <definedName name="_xlnm.Print_Titles" localSheetId="0">公示!$3:$3</definedName>
  </definedNames>
  <calcPr calcId="144525"/>
</workbook>
</file>

<file path=xl/calcChain.xml><?xml version="1.0" encoding="utf-8"?>
<calcChain xmlns="http://schemas.openxmlformats.org/spreadsheetml/2006/main">
  <c r="F51" i="1" l="1"/>
  <c r="D51" i="1"/>
  <c r="G50" i="1"/>
  <c r="F50" i="1"/>
  <c r="D50" i="1"/>
  <c r="G49" i="1"/>
  <c r="F49" i="1"/>
  <c r="D49" i="1"/>
  <c r="G48" i="1"/>
  <c r="F48" i="1"/>
  <c r="D48" i="1"/>
  <c r="G47" i="1"/>
  <c r="F47" i="1"/>
  <c r="D47" i="1"/>
  <c r="F46" i="1"/>
  <c r="E46" i="1"/>
  <c r="D46" i="1"/>
  <c r="D45" i="1"/>
  <c r="F44" i="1"/>
  <c r="D44" i="1"/>
  <c r="F43" i="1"/>
  <c r="D43" i="1"/>
  <c r="F42" i="1"/>
  <c r="E42" i="1"/>
  <c r="D42" i="1"/>
  <c r="F41" i="1"/>
  <c r="D41" i="1"/>
  <c r="G40" i="1"/>
  <c r="F40" i="1"/>
  <c r="D40" i="1"/>
  <c r="G39" i="1"/>
  <c r="F39" i="1"/>
  <c r="D39" i="1"/>
  <c r="G38" i="1"/>
  <c r="F38" i="1"/>
  <c r="D38" i="1"/>
  <c r="G37" i="1"/>
  <c r="F37" i="1"/>
  <c r="E37" i="1"/>
  <c r="D37" i="1"/>
  <c r="G36" i="1"/>
  <c r="F36" i="1"/>
  <c r="D36" i="1"/>
  <c r="G35" i="1"/>
  <c r="F35" i="1"/>
  <c r="D35" i="1"/>
  <c r="G34" i="1"/>
  <c r="F34" i="1"/>
  <c r="D34" i="1"/>
  <c r="F33" i="1"/>
  <c r="E33" i="1"/>
  <c r="D33" i="1"/>
  <c r="F32" i="1"/>
  <c r="E32" i="1"/>
  <c r="D32" i="1"/>
  <c r="F31" i="1"/>
  <c r="E31" i="1"/>
  <c r="D31" i="1"/>
  <c r="F30" i="1"/>
  <c r="E30" i="1"/>
  <c r="F29" i="1"/>
  <c r="E29" i="1"/>
  <c r="D29" i="1"/>
  <c r="F28" i="1"/>
  <c r="E28" i="1"/>
  <c r="D28" i="1"/>
  <c r="G27" i="1"/>
  <c r="F27" i="1"/>
  <c r="D27" i="1"/>
  <c r="G26" i="1"/>
  <c r="F26" i="1"/>
  <c r="E26" i="1"/>
  <c r="D26" i="1"/>
  <c r="G25" i="1"/>
  <c r="E25" i="1"/>
  <c r="D25" i="1"/>
  <c r="F24" i="1"/>
  <c r="D24" i="1"/>
  <c r="F23" i="1"/>
  <c r="E23" i="1"/>
  <c r="D23" i="1"/>
  <c r="F22" i="1"/>
  <c r="E22" i="1"/>
  <c r="D22" i="1"/>
  <c r="G21" i="1"/>
  <c r="F21" i="1"/>
  <c r="E21" i="1"/>
  <c r="F20" i="1"/>
  <c r="E20" i="1"/>
  <c r="G19" i="1"/>
  <c r="F19" i="1"/>
  <c r="E19" i="1"/>
  <c r="F18" i="1"/>
  <c r="E18" i="1"/>
  <c r="D18" i="1"/>
  <c r="F17" i="1"/>
  <c r="E17" i="1"/>
  <c r="D17" i="1"/>
  <c r="F16" i="1"/>
  <c r="D16" i="1"/>
  <c r="D15" i="1"/>
  <c r="F14" i="1"/>
  <c r="E14" i="1"/>
  <c r="D14" i="1"/>
  <c r="E12" i="1"/>
  <c r="D12" i="1"/>
  <c r="F11" i="1"/>
  <c r="D11" i="1"/>
  <c r="F10" i="1"/>
  <c r="E10" i="1"/>
  <c r="D10" i="1"/>
  <c r="F9" i="1"/>
  <c r="E9" i="1"/>
  <c r="D9" i="1"/>
  <c r="F8" i="1"/>
  <c r="E8" i="1"/>
  <c r="D8" i="1"/>
  <c r="F7" i="1"/>
  <c r="D7" i="1"/>
  <c r="E6" i="1"/>
  <c r="F5" i="1"/>
  <c r="E5" i="1"/>
  <c r="D5" i="1"/>
  <c r="G4" i="1"/>
  <c r="F4" i="1"/>
  <c r="E4" i="1"/>
  <c r="D4" i="1"/>
</calcChain>
</file>

<file path=xl/sharedStrings.xml><?xml version="1.0" encoding="utf-8"?>
<sst xmlns="http://schemas.openxmlformats.org/spreadsheetml/2006/main" count="231" uniqueCount="105">
  <si>
    <t>附件：</t>
  </si>
  <si>
    <t>2022年春季南通市海门区部分医疗卫生单位公开招聘工作人员拟聘用人员名单（一）</t>
  </si>
  <si>
    <t>单位名称</t>
  </si>
  <si>
    <t>职位代码及岗位名称</t>
  </si>
  <si>
    <t>姓名</t>
  </si>
  <si>
    <t>专业</t>
  </si>
  <si>
    <t>学历</t>
  </si>
  <si>
    <t>笔试
成绩</t>
  </si>
  <si>
    <t>面试
成绩</t>
  </si>
  <si>
    <t>总
成绩</t>
  </si>
  <si>
    <t>排名</t>
  </si>
  <si>
    <t>备注</t>
  </si>
  <si>
    <t>南通市海门区中医院</t>
  </si>
  <si>
    <t>19_二级医师</t>
  </si>
  <si>
    <t>免笔试</t>
  </si>
  <si>
    <t>2</t>
  </si>
  <si>
    <t>20_二级医师</t>
  </si>
  <si>
    <t>大学</t>
  </si>
  <si>
    <t>1</t>
  </si>
  <si>
    <t>22_二级医师</t>
  </si>
  <si>
    <t>章序蒙</t>
  </si>
  <si>
    <t>中西医临床医学</t>
  </si>
  <si>
    <t>第1名放弃，第2名递补</t>
  </si>
  <si>
    <t>23_二级医师</t>
  </si>
  <si>
    <t>启东市中医院（编外）</t>
  </si>
  <si>
    <t>24_二级医师</t>
  </si>
  <si>
    <t>25_二级医师</t>
  </si>
  <si>
    <t>26_二级技师</t>
  </si>
  <si>
    <t>27_一级主管护师</t>
  </si>
  <si>
    <t>南通市海门区中医院（编外）</t>
  </si>
  <si>
    <t>南通市海门区妇幼保健院</t>
  </si>
  <si>
    <t>29_二级医师</t>
  </si>
  <si>
    <t>麻醉学</t>
  </si>
  <si>
    <t>南通市海门区第二人民医院</t>
  </si>
  <si>
    <t>32_二级医师</t>
  </si>
  <si>
    <t>江张曦</t>
  </si>
  <si>
    <t>海门宁宇中医门诊有限公司</t>
  </si>
  <si>
    <t>中医内科学</t>
  </si>
  <si>
    <t>硕士研究生</t>
  </si>
  <si>
    <t>33_二级医师</t>
  </si>
  <si>
    <t>南通市海门区第五人民医院</t>
  </si>
  <si>
    <t>南京中医药大学翰林学院</t>
  </si>
  <si>
    <t xml:space="preserve">中医学                  </t>
  </si>
  <si>
    <t>南通市海门区海门街道社区卫生服务中心</t>
  </si>
  <si>
    <t>35_二级医师</t>
  </si>
  <si>
    <t>37_二级医师</t>
  </si>
  <si>
    <t>南通市海门区余东镇卫生院</t>
  </si>
  <si>
    <t>39_技士</t>
  </si>
  <si>
    <t>南通市海门区悦来镇卫生院</t>
  </si>
  <si>
    <t>吴笑航</t>
  </si>
  <si>
    <t>5</t>
  </si>
  <si>
    <t>第3名放弃，第5名递补</t>
  </si>
  <si>
    <t>南通市海门区正余镇卫生院</t>
  </si>
  <si>
    <t>冯伽淼</t>
  </si>
  <si>
    <t>7</t>
  </si>
  <si>
    <t>第1名放弃，第6名放弃递补，第7名递补</t>
  </si>
  <si>
    <t>南通市海门区四甲镇卫生院</t>
  </si>
  <si>
    <t>江冰倩</t>
  </si>
  <si>
    <t>8</t>
  </si>
  <si>
    <t>第4名放弃，第8名递补</t>
  </si>
  <si>
    <t>40_二级技师</t>
  </si>
  <si>
    <t>南通市海门区第四人民医院</t>
  </si>
  <si>
    <t>南通市海门区第六人民医院</t>
  </si>
  <si>
    <t>41_二级技师</t>
  </si>
  <si>
    <t>中山大学附属第七医院（深圳）</t>
  </si>
  <si>
    <t>42_技士</t>
  </si>
  <si>
    <t>医学检验技术</t>
  </si>
  <si>
    <t>南通市海门区海永镇卫生院</t>
  </si>
  <si>
    <t>江苏联合职业技术学院南通卫生分院</t>
  </si>
  <si>
    <t>3</t>
  </si>
  <si>
    <t>南通市海门区第三人民医院</t>
  </si>
  <si>
    <t>43_二级药师</t>
  </si>
  <si>
    <t>南通市海门区临江新区（临江镇）卫生院</t>
  </si>
  <si>
    <t>孙瑀秋</t>
  </si>
  <si>
    <t>44_二级药师</t>
  </si>
  <si>
    <t>46_二级医师</t>
  </si>
  <si>
    <t>47_二级医师</t>
  </si>
  <si>
    <t>49_医士</t>
  </si>
  <si>
    <t>南通市海门区三厂街道社区卫生服务中心（编外）</t>
  </si>
  <si>
    <t>江苏医药职业学院</t>
  </si>
  <si>
    <t>南通市海门区海门街道社区卫生服务中心（编外）</t>
  </si>
  <si>
    <t>南通市海门区海门港新区（包场镇）卫生院</t>
  </si>
  <si>
    <t>4</t>
  </si>
  <si>
    <t>南通市海门区常乐镇卫生院（编外）</t>
  </si>
  <si>
    <t>51_医士</t>
  </si>
  <si>
    <t>如东县岔河镇燕川社区卫生室</t>
  </si>
  <si>
    <t>通州湾团结社区卫生服务站</t>
  </si>
  <si>
    <t>第1名放弃，第3名递补</t>
  </si>
  <si>
    <t>52_二级技师</t>
  </si>
  <si>
    <t>上海金色晚年护理院</t>
  </si>
  <si>
    <t>53_二级技师</t>
  </si>
  <si>
    <t>54_二级护师</t>
  </si>
  <si>
    <t>南通市海门区悦来镇卫生院（编外）</t>
  </si>
  <si>
    <t>南通市海门区第五人民医院（编外）</t>
  </si>
  <si>
    <t>启东市第三人民医院（编外）</t>
  </si>
  <si>
    <t>护理学</t>
  </si>
  <si>
    <t>55_护士</t>
  </si>
  <si>
    <t>56_护士</t>
  </si>
  <si>
    <t>57_护士</t>
  </si>
  <si>
    <t>南通市海门区第六人民医院（编外）</t>
    <phoneticPr fontId="8" type="noConversion"/>
  </si>
  <si>
    <t>南通市海门区第五人民医院（编外）</t>
    <phoneticPr fontId="8" type="noConversion"/>
  </si>
  <si>
    <t>现工作（学习）单位</t>
    <phoneticPr fontId="8" type="noConversion"/>
  </si>
  <si>
    <t>序号</t>
    <phoneticPr fontId="8" type="noConversion"/>
  </si>
  <si>
    <t>南通市卫生监督所开发区分所（编外）</t>
    <phoneticPr fontId="8" type="noConversion"/>
  </si>
  <si>
    <t>第3名、第4名放弃递补，第5名递补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</si>
</sst>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font>
      <sz val="11"/>
      <color theme="1"/>
      <name val="宋体"/>
      <charset val="134"/>
      <scheme val="minor"/>
    </font>
    <font>
      <sz val="11"/>
      <color rgb="FFFF0000"/>
      <name val="宋体"/>
      <charset val="134"/>
      <scheme val="minor"/>
    </font>
    <font>
      <sz val="11"/>
      <color theme="1"/>
      <name val="宋体"/>
      <charset val="134"/>
      <scheme val="minor"/>
    </font>
    <font>
      <sz val="11"/>
      <name val="宋体"/>
      <charset val="134"/>
      <scheme val="minor"/>
    </font>
    <font>
      <sz val="9"/>
      <color theme="1"/>
      <name val="宋体"/>
      <charset val="134"/>
      <scheme val="minor"/>
    </font>
    <font>
      <sz val="16"/>
      <color indexed="8"/>
      <name val="黑体"/>
      <charset val="134"/>
    </font>
    <font>
      <sz val="9"/>
      <name val="宋体"/>
      <charset val="134"/>
    </font>
    <font>
      <b/>
      <sz val="9"/>
      <name val="宋体"/>
      <charset val="134"/>
    </font>
    <font>
      <sz val="9"/>
      <name val="宋体"/>
      <charset val="134"/>
      <scheme val="minor"/>
    </font>
    <font>
      <sz val="9"/>
      <color theme="1"/>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horizontal="left" vertical="center"/>
    </xf>
    <xf numFmtId="0" fontId="0" fillId="0" borderId="0" xfId="0" applyFill="1">
      <alignment vertical="center"/>
    </xf>
    <xf numFmtId="0" fontId="3" fillId="0" borderId="0" xfId="0" applyFont="1" applyFill="1">
      <alignment vertical="center"/>
    </xf>
    <xf numFmtId="176" fontId="0" fillId="0" borderId="0" xfId="0" applyNumberFormat="1" applyFill="1">
      <alignment vertical="center"/>
    </xf>
    <xf numFmtId="0" fontId="4" fillId="0" borderId="0" xfId="0" applyFont="1" applyFill="1" applyAlignment="1">
      <alignment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4" fillId="2" borderId="0" xfId="0" applyFont="1" applyFill="1" applyBorder="1">
      <alignment vertical="center"/>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Fill="1">
      <alignment vertical="center"/>
    </xf>
    <xf numFmtId="176" fontId="9"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vertical="center" shrinkToFi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110" zoomScaleNormal="110" workbookViewId="0">
      <selection activeCell="L31" sqref="L31"/>
    </sheetView>
  </sheetViews>
  <sheetFormatPr defaultColWidth="9" defaultRowHeight="19.5" customHeight="1"/>
  <cols>
    <col min="1" max="1" width="3.375" style="3" customWidth="1"/>
    <col min="2" max="2" width="22" style="4" customWidth="1"/>
    <col min="3" max="3" width="9.875" style="5" customWidth="1"/>
    <col min="4" max="4" width="8.75" style="6" customWidth="1"/>
    <col min="5" max="5" width="28.75" style="7" customWidth="1"/>
    <col min="6" max="6" width="16.125" style="7" customWidth="1"/>
    <col min="7" max="7" width="9.625" style="7" customWidth="1"/>
    <col min="8" max="8" width="5.875" style="6" customWidth="1"/>
    <col min="9" max="9" width="7.375" style="8" customWidth="1"/>
    <col min="10" max="10" width="6.625" style="8" customWidth="1"/>
    <col min="11" max="11" width="4" style="6" customWidth="1"/>
    <col min="12" max="12" width="10.875" style="9" customWidth="1"/>
    <col min="13" max="13" width="63.625" style="6" customWidth="1"/>
    <col min="14" max="16384" width="9" style="6"/>
  </cols>
  <sheetData>
    <row r="1" spans="1:13" ht="19.5" customHeight="1">
      <c r="A1" s="30" t="s">
        <v>0</v>
      </c>
      <c r="B1" s="31"/>
    </row>
    <row r="2" spans="1:13" ht="19.5" customHeight="1">
      <c r="A2" s="32" t="s">
        <v>1</v>
      </c>
      <c r="B2" s="32"/>
      <c r="C2" s="32"/>
      <c r="D2" s="32"/>
      <c r="E2" s="32"/>
      <c r="F2" s="32"/>
      <c r="G2" s="32"/>
      <c r="H2" s="32"/>
      <c r="I2" s="33"/>
      <c r="J2" s="33"/>
      <c r="K2" s="32"/>
      <c r="L2" s="32"/>
    </row>
    <row r="3" spans="1:13" ht="27.75" customHeight="1">
      <c r="A3" s="29" t="s">
        <v>102</v>
      </c>
      <c r="B3" s="10" t="s">
        <v>2</v>
      </c>
      <c r="C3" s="10" t="s">
        <v>3</v>
      </c>
      <c r="D3" s="10" t="s">
        <v>4</v>
      </c>
      <c r="E3" s="10" t="s">
        <v>101</v>
      </c>
      <c r="F3" s="10" t="s">
        <v>5</v>
      </c>
      <c r="G3" s="10" t="s">
        <v>6</v>
      </c>
      <c r="H3" s="22" t="s">
        <v>7</v>
      </c>
      <c r="I3" s="22" t="s">
        <v>8</v>
      </c>
      <c r="J3" s="22" t="s">
        <v>9</v>
      </c>
      <c r="K3" s="23" t="s">
        <v>10</v>
      </c>
      <c r="L3" s="23" t="s">
        <v>11</v>
      </c>
    </row>
    <row r="4" spans="1:13" ht="19.5" customHeight="1">
      <c r="A4" s="11">
        <v>1</v>
      </c>
      <c r="B4" s="12" t="s">
        <v>12</v>
      </c>
      <c r="C4" s="13" t="s">
        <v>13</v>
      </c>
      <c r="D4" s="13" t="str">
        <f>"黄英"</f>
        <v>黄英</v>
      </c>
      <c r="E4" s="13" t="str">
        <f>"南京中医药大学"</f>
        <v>南京中医药大学</v>
      </c>
      <c r="F4" s="13" t="str">
        <f>"中西医结合临床"</f>
        <v>中西医结合临床</v>
      </c>
      <c r="G4" s="13" t="str">
        <f>"硕士研究生"</f>
        <v>硕士研究生</v>
      </c>
      <c r="H4" s="13" t="s">
        <v>14</v>
      </c>
      <c r="I4" s="24">
        <v>72.02</v>
      </c>
      <c r="J4" s="24">
        <v>72.02</v>
      </c>
      <c r="K4" s="14" t="s">
        <v>15</v>
      </c>
      <c r="L4" s="15"/>
      <c r="M4" s="1"/>
    </row>
    <row r="5" spans="1:13" ht="19.5" customHeight="1">
      <c r="A5" s="11">
        <v>2</v>
      </c>
      <c r="B5" s="12" t="s">
        <v>12</v>
      </c>
      <c r="C5" s="13" t="s">
        <v>16</v>
      </c>
      <c r="D5" s="13" t="str">
        <f>"沈承恩"</f>
        <v>沈承恩</v>
      </c>
      <c r="E5" s="13" t="str">
        <f>"右江民族医学院"</f>
        <v>右江民族医学院</v>
      </c>
      <c r="F5" s="13" t="str">
        <f>"临床医学"</f>
        <v>临床医学</v>
      </c>
      <c r="G5" s="13" t="s">
        <v>17</v>
      </c>
      <c r="H5" s="13">
        <v>73</v>
      </c>
      <c r="I5" s="24">
        <v>72.98</v>
      </c>
      <c r="J5" s="24">
        <v>72.989999999999995</v>
      </c>
      <c r="K5" s="14" t="s">
        <v>18</v>
      </c>
      <c r="L5" s="15"/>
    </row>
    <row r="6" spans="1:13" ht="28.5" customHeight="1">
      <c r="A6" s="11">
        <v>3</v>
      </c>
      <c r="B6" s="12" t="s">
        <v>12</v>
      </c>
      <c r="C6" s="13" t="s">
        <v>19</v>
      </c>
      <c r="D6" s="13" t="s">
        <v>20</v>
      </c>
      <c r="E6" s="13" t="str">
        <f>"南京中医药大学"</f>
        <v>南京中医药大学</v>
      </c>
      <c r="F6" s="13" t="s">
        <v>21</v>
      </c>
      <c r="G6" s="13" t="s">
        <v>17</v>
      </c>
      <c r="H6" s="13">
        <v>75</v>
      </c>
      <c r="I6" s="24">
        <v>71.16</v>
      </c>
      <c r="J6" s="24">
        <v>73.08</v>
      </c>
      <c r="K6" s="14" t="s">
        <v>15</v>
      </c>
      <c r="L6" s="15" t="s">
        <v>22</v>
      </c>
    </row>
    <row r="7" spans="1:13" ht="19.5" customHeight="1">
      <c r="A7" s="11">
        <v>4</v>
      </c>
      <c r="B7" s="12" t="s">
        <v>12</v>
      </c>
      <c r="C7" s="13" t="s">
        <v>23</v>
      </c>
      <c r="D7" s="13" t="str">
        <f>"陈燕波"</f>
        <v>陈燕波</v>
      </c>
      <c r="E7" s="13" t="s">
        <v>24</v>
      </c>
      <c r="F7" s="13" t="str">
        <f>"中西医临床医学"</f>
        <v>中西医临床医学</v>
      </c>
      <c r="G7" s="13" t="s">
        <v>17</v>
      </c>
      <c r="H7" s="13">
        <v>85</v>
      </c>
      <c r="I7" s="24">
        <v>74.06</v>
      </c>
      <c r="J7" s="24">
        <v>79.53</v>
      </c>
      <c r="K7" s="14" t="s">
        <v>15</v>
      </c>
      <c r="L7" s="15"/>
    </row>
    <row r="8" spans="1:13" ht="19.5" customHeight="1">
      <c r="A8" s="11">
        <v>5</v>
      </c>
      <c r="B8" s="12" t="s">
        <v>12</v>
      </c>
      <c r="C8" s="13" t="s">
        <v>25</v>
      </c>
      <c r="D8" s="13" t="str">
        <f>"郑诗培"</f>
        <v>郑诗培</v>
      </c>
      <c r="E8" s="13" t="str">
        <f>"南通大学"</f>
        <v>南通大学</v>
      </c>
      <c r="F8" s="13" t="str">
        <f>"医学影像学"</f>
        <v>医学影像学</v>
      </c>
      <c r="G8" s="13" t="s">
        <v>17</v>
      </c>
      <c r="H8" s="13">
        <v>97</v>
      </c>
      <c r="I8" s="24">
        <v>73.459999999999994</v>
      </c>
      <c r="J8" s="24">
        <v>85.23</v>
      </c>
      <c r="K8" s="14" t="s">
        <v>18</v>
      </c>
      <c r="L8" s="15"/>
    </row>
    <row r="9" spans="1:13" ht="19.5" customHeight="1">
      <c r="A9" s="11">
        <v>6</v>
      </c>
      <c r="B9" s="12" t="s">
        <v>12</v>
      </c>
      <c r="C9" s="13" t="s">
        <v>26</v>
      </c>
      <c r="D9" s="13" t="str">
        <f>"徐梦雅"</f>
        <v>徐梦雅</v>
      </c>
      <c r="E9" s="13" t="str">
        <f>"徐州医科大学"</f>
        <v>徐州医科大学</v>
      </c>
      <c r="F9" s="13" t="str">
        <f>"麻醉学"</f>
        <v>麻醉学</v>
      </c>
      <c r="G9" s="13" t="s">
        <v>17</v>
      </c>
      <c r="H9" s="13">
        <v>81</v>
      </c>
      <c r="I9" s="24">
        <v>73.12</v>
      </c>
      <c r="J9" s="24">
        <v>77.06</v>
      </c>
      <c r="K9" s="14" t="s">
        <v>18</v>
      </c>
      <c r="L9" s="15"/>
    </row>
    <row r="10" spans="1:13" ht="19.5" customHeight="1">
      <c r="A10" s="11">
        <v>7</v>
      </c>
      <c r="B10" s="12" t="s">
        <v>12</v>
      </c>
      <c r="C10" s="13" t="s">
        <v>27</v>
      </c>
      <c r="D10" s="13" t="str">
        <f>"史晓颖"</f>
        <v>史晓颖</v>
      </c>
      <c r="E10" s="13" t="str">
        <f>"南通大学"</f>
        <v>南通大学</v>
      </c>
      <c r="F10" s="13" t="str">
        <f>"医学检验技术"</f>
        <v>医学检验技术</v>
      </c>
      <c r="G10" s="13" t="s">
        <v>17</v>
      </c>
      <c r="H10" s="13">
        <v>87</v>
      </c>
      <c r="I10" s="24">
        <v>74.680000000000007</v>
      </c>
      <c r="J10" s="24">
        <v>80.84</v>
      </c>
      <c r="K10" s="14" t="s">
        <v>18</v>
      </c>
      <c r="L10" s="15"/>
    </row>
    <row r="11" spans="1:13" ht="19.5" customHeight="1">
      <c r="A11" s="11">
        <v>8</v>
      </c>
      <c r="B11" s="12" t="s">
        <v>12</v>
      </c>
      <c r="C11" s="13" t="s">
        <v>28</v>
      </c>
      <c r="D11" s="13" t="str">
        <f>"张杏羽"</f>
        <v>张杏羽</v>
      </c>
      <c r="E11" s="12" t="s">
        <v>29</v>
      </c>
      <c r="F11" s="13" t="str">
        <f>"护理学"</f>
        <v>护理学</v>
      </c>
      <c r="G11" s="13" t="s">
        <v>17</v>
      </c>
      <c r="H11" s="13">
        <v>69</v>
      </c>
      <c r="I11" s="24">
        <v>73.3</v>
      </c>
      <c r="J11" s="24">
        <v>71.150000000000006</v>
      </c>
      <c r="K11" s="14" t="s">
        <v>18</v>
      </c>
      <c r="L11" s="15"/>
    </row>
    <row r="12" spans="1:13" ht="19.5" customHeight="1">
      <c r="A12" s="11">
        <v>9</v>
      </c>
      <c r="B12" s="12" t="s">
        <v>30</v>
      </c>
      <c r="C12" s="13" t="s">
        <v>31</v>
      </c>
      <c r="D12" s="13" t="str">
        <f>"缪刘翔"</f>
        <v>缪刘翔</v>
      </c>
      <c r="E12" s="13" t="str">
        <f>"徐州医科大学"</f>
        <v>徐州医科大学</v>
      </c>
      <c r="F12" s="13" t="s">
        <v>32</v>
      </c>
      <c r="G12" s="13" t="s">
        <v>17</v>
      </c>
      <c r="H12" s="13">
        <v>76</v>
      </c>
      <c r="I12" s="24">
        <v>74.819999999999993</v>
      </c>
      <c r="J12" s="24">
        <v>75.41</v>
      </c>
      <c r="K12" s="14" t="s">
        <v>18</v>
      </c>
      <c r="L12" s="15"/>
    </row>
    <row r="13" spans="1:13" ht="19.5" customHeight="1">
      <c r="A13" s="11">
        <v>10</v>
      </c>
      <c r="B13" s="12" t="s">
        <v>33</v>
      </c>
      <c r="C13" s="15" t="s">
        <v>34</v>
      </c>
      <c r="D13" s="15" t="s">
        <v>35</v>
      </c>
      <c r="E13" s="17" t="s">
        <v>36</v>
      </c>
      <c r="F13" s="15" t="s">
        <v>37</v>
      </c>
      <c r="G13" s="15" t="s">
        <v>38</v>
      </c>
      <c r="H13" s="13" t="s">
        <v>14</v>
      </c>
      <c r="I13" s="25">
        <v>71.400000000000006</v>
      </c>
      <c r="J13" s="25">
        <v>71.400000000000006</v>
      </c>
      <c r="K13" s="16" t="s">
        <v>18</v>
      </c>
      <c r="L13" s="15"/>
    </row>
    <row r="14" spans="1:13" ht="19.5" customHeight="1">
      <c r="A14" s="11">
        <v>11</v>
      </c>
      <c r="B14" s="12" t="s">
        <v>33</v>
      </c>
      <c r="C14" s="13" t="s">
        <v>39</v>
      </c>
      <c r="D14" s="13" t="str">
        <f>"刘群"</f>
        <v>刘群</v>
      </c>
      <c r="E14" s="13" t="str">
        <f>"湖北中医药大学"</f>
        <v>湖北中医药大学</v>
      </c>
      <c r="F14" s="13" t="str">
        <f>"中西医临床医学"</f>
        <v>中西医临床医学</v>
      </c>
      <c r="G14" s="13" t="s">
        <v>17</v>
      </c>
      <c r="H14" s="13">
        <v>74</v>
      </c>
      <c r="I14" s="24">
        <v>73.14</v>
      </c>
      <c r="J14" s="24">
        <v>73.569999999999993</v>
      </c>
      <c r="K14" s="14" t="s">
        <v>18</v>
      </c>
      <c r="L14" s="15"/>
    </row>
    <row r="15" spans="1:13" ht="19.5" customHeight="1">
      <c r="A15" s="11">
        <v>12</v>
      </c>
      <c r="B15" s="12" t="s">
        <v>40</v>
      </c>
      <c r="C15" s="13" t="s">
        <v>39</v>
      </c>
      <c r="D15" s="13" t="str">
        <f>"张家希"</f>
        <v>张家希</v>
      </c>
      <c r="E15" s="13" t="s">
        <v>41</v>
      </c>
      <c r="F15" s="13" t="s">
        <v>42</v>
      </c>
      <c r="G15" s="13" t="s">
        <v>17</v>
      </c>
      <c r="H15" s="13">
        <v>67</v>
      </c>
      <c r="I15" s="24">
        <v>74.819999999999993</v>
      </c>
      <c r="J15" s="24">
        <v>70.91</v>
      </c>
      <c r="K15" s="14" t="s">
        <v>15</v>
      </c>
      <c r="L15" s="15"/>
      <c r="M15" s="1"/>
    </row>
    <row r="16" spans="1:13" ht="27.75" customHeight="1">
      <c r="A16" s="11">
        <v>13</v>
      </c>
      <c r="B16" s="12" t="s">
        <v>43</v>
      </c>
      <c r="C16" s="13" t="s">
        <v>44</v>
      </c>
      <c r="D16" s="13" t="str">
        <f>"杨哲希"</f>
        <v>杨哲希</v>
      </c>
      <c r="E16" s="13" t="s">
        <v>103</v>
      </c>
      <c r="F16" s="13" t="str">
        <f>"预防医学"</f>
        <v>预防医学</v>
      </c>
      <c r="G16" s="13" t="s">
        <v>17</v>
      </c>
      <c r="H16" s="13">
        <v>87</v>
      </c>
      <c r="I16" s="24">
        <v>76</v>
      </c>
      <c r="J16" s="24">
        <v>81.5</v>
      </c>
      <c r="K16" s="14" t="s">
        <v>18</v>
      </c>
      <c r="L16" s="15"/>
      <c r="M16" s="1"/>
    </row>
    <row r="17" spans="1:13" ht="19.5" customHeight="1">
      <c r="A17" s="11">
        <v>14</v>
      </c>
      <c r="B17" s="12" t="s">
        <v>33</v>
      </c>
      <c r="C17" s="13" t="s">
        <v>45</v>
      </c>
      <c r="D17" s="13" t="str">
        <f>"倪淼波"</f>
        <v>倪淼波</v>
      </c>
      <c r="E17" s="13" t="str">
        <f>"江苏大学"</f>
        <v>江苏大学</v>
      </c>
      <c r="F17" s="13" t="str">
        <f>"医学影像学"</f>
        <v>医学影像学</v>
      </c>
      <c r="G17" s="13" t="s">
        <v>17</v>
      </c>
      <c r="H17" s="13">
        <v>78</v>
      </c>
      <c r="I17" s="24">
        <v>72.06</v>
      </c>
      <c r="J17" s="24">
        <v>75.03</v>
      </c>
      <c r="K17" s="14" t="s">
        <v>18</v>
      </c>
      <c r="L17" s="26"/>
    </row>
    <row r="18" spans="1:13" ht="19.5" customHeight="1">
      <c r="A18" s="11">
        <v>15</v>
      </c>
      <c r="B18" s="12" t="s">
        <v>46</v>
      </c>
      <c r="C18" s="13" t="s">
        <v>47</v>
      </c>
      <c r="D18" s="13" t="str">
        <f>"王舒芸"</f>
        <v>王舒芸</v>
      </c>
      <c r="E18" s="13" t="str">
        <f>"南通大学杏林学院"</f>
        <v>南通大学杏林学院</v>
      </c>
      <c r="F18" s="13" t="str">
        <f>"医学影像技术"</f>
        <v>医学影像技术</v>
      </c>
      <c r="G18" s="13" t="s">
        <v>17</v>
      </c>
      <c r="H18" s="13">
        <v>99</v>
      </c>
      <c r="I18" s="24">
        <v>74.5</v>
      </c>
      <c r="J18" s="24">
        <v>86.75</v>
      </c>
      <c r="K18" s="14" t="s">
        <v>15</v>
      </c>
      <c r="L18" s="26"/>
    </row>
    <row r="19" spans="1:13" ht="26.25" customHeight="1">
      <c r="A19" s="11">
        <v>16</v>
      </c>
      <c r="B19" s="12" t="s">
        <v>48</v>
      </c>
      <c r="C19" s="13" t="s">
        <v>47</v>
      </c>
      <c r="D19" s="13" t="s">
        <v>49</v>
      </c>
      <c r="E19" s="13" t="str">
        <f>"江苏卫生健康职业学院"</f>
        <v>江苏卫生健康职业学院</v>
      </c>
      <c r="F19" s="13" t="str">
        <f>"医学影像技术"</f>
        <v>医学影像技术</v>
      </c>
      <c r="G19" s="13" t="str">
        <f>"大专"</f>
        <v>大专</v>
      </c>
      <c r="H19" s="13">
        <v>95</v>
      </c>
      <c r="I19" s="24">
        <v>72.66</v>
      </c>
      <c r="J19" s="24">
        <v>83.83</v>
      </c>
      <c r="K19" s="14" t="s">
        <v>50</v>
      </c>
      <c r="L19" s="26" t="s">
        <v>51</v>
      </c>
    </row>
    <row r="20" spans="1:13" ht="39.75" customHeight="1">
      <c r="A20" s="11">
        <v>17</v>
      </c>
      <c r="B20" s="12" t="s">
        <v>52</v>
      </c>
      <c r="C20" s="13" t="s">
        <v>47</v>
      </c>
      <c r="D20" s="13" t="s">
        <v>53</v>
      </c>
      <c r="E20" s="13" t="str">
        <f>"南通大学杏林学院"</f>
        <v>南通大学杏林学院</v>
      </c>
      <c r="F20" s="13" t="str">
        <f>"医学影像技术"</f>
        <v>医学影像技术</v>
      </c>
      <c r="G20" s="13" t="s">
        <v>17</v>
      </c>
      <c r="H20" s="13">
        <v>94</v>
      </c>
      <c r="I20" s="24">
        <v>72.48</v>
      </c>
      <c r="J20" s="24">
        <v>83.24</v>
      </c>
      <c r="K20" s="14" t="s">
        <v>54</v>
      </c>
      <c r="L20" s="26" t="s">
        <v>55</v>
      </c>
    </row>
    <row r="21" spans="1:13" s="1" customFormat="1" ht="30" customHeight="1">
      <c r="A21" s="11">
        <v>18</v>
      </c>
      <c r="B21" s="12" t="s">
        <v>56</v>
      </c>
      <c r="C21" s="13" t="s">
        <v>47</v>
      </c>
      <c r="D21" s="13" t="s">
        <v>57</v>
      </c>
      <c r="E21" s="13" t="str">
        <f>"苏州卫生职业技术学院"</f>
        <v>苏州卫生职业技术学院</v>
      </c>
      <c r="F21" s="13" t="str">
        <f>"医学影像技术"</f>
        <v>医学影像技术</v>
      </c>
      <c r="G21" s="13" t="str">
        <f>"大专"</f>
        <v>大专</v>
      </c>
      <c r="H21" s="13">
        <v>91</v>
      </c>
      <c r="I21" s="24">
        <v>75.34</v>
      </c>
      <c r="J21" s="24">
        <v>83.17</v>
      </c>
      <c r="K21" s="14" t="s">
        <v>58</v>
      </c>
      <c r="L21" s="26" t="s">
        <v>59</v>
      </c>
      <c r="M21" s="27"/>
    </row>
    <row r="22" spans="1:13" ht="19.5" customHeight="1">
      <c r="A22" s="11">
        <v>19</v>
      </c>
      <c r="B22" s="12" t="s">
        <v>40</v>
      </c>
      <c r="C22" s="13" t="s">
        <v>60</v>
      </c>
      <c r="D22" s="13" t="str">
        <f>"陆金佳凤"</f>
        <v>陆金佳凤</v>
      </c>
      <c r="E22" s="13" t="str">
        <f>"江苏大学京江学院"</f>
        <v>江苏大学京江学院</v>
      </c>
      <c r="F22" s="13" t="str">
        <f>"医学检验技术"</f>
        <v>医学检验技术</v>
      </c>
      <c r="G22" s="13" t="s">
        <v>17</v>
      </c>
      <c r="H22" s="13">
        <v>87</v>
      </c>
      <c r="I22" s="24">
        <v>73.52</v>
      </c>
      <c r="J22" s="24">
        <v>80.260000000000005</v>
      </c>
      <c r="K22" s="14" t="s">
        <v>18</v>
      </c>
      <c r="L22" s="26"/>
    </row>
    <row r="23" spans="1:13" ht="19.5" customHeight="1">
      <c r="A23" s="11">
        <v>20</v>
      </c>
      <c r="B23" s="12" t="s">
        <v>61</v>
      </c>
      <c r="C23" s="13" t="s">
        <v>60</v>
      </c>
      <c r="D23" s="13" t="str">
        <f>"秦懿敏"</f>
        <v>秦懿敏</v>
      </c>
      <c r="E23" s="13" t="str">
        <f>"南通大学"</f>
        <v>南通大学</v>
      </c>
      <c r="F23" s="13" t="str">
        <f>"医学检验技术"</f>
        <v>医学检验技术</v>
      </c>
      <c r="G23" s="13" t="s">
        <v>17</v>
      </c>
      <c r="H23" s="13">
        <v>82</v>
      </c>
      <c r="I23" s="24">
        <v>74.06</v>
      </c>
      <c r="J23" s="24">
        <v>78.03</v>
      </c>
      <c r="K23" s="14" t="s">
        <v>15</v>
      </c>
      <c r="L23" s="26"/>
    </row>
    <row r="24" spans="1:13" ht="19.5" customHeight="1">
      <c r="A24" s="11">
        <v>21</v>
      </c>
      <c r="B24" s="12" t="s">
        <v>62</v>
      </c>
      <c r="C24" s="13" t="s">
        <v>63</v>
      </c>
      <c r="D24" s="13" t="str">
        <f>"王煜"</f>
        <v>王煜</v>
      </c>
      <c r="E24" s="13" t="s">
        <v>64</v>
      </c>
      <c r="F24" s="13" t="str">
        <f>"医学检验"</f>
        <v>医学检验</v>
      </c>
      <c r="G24" s="13" t="s">
        <v>17</v>
      </c>
      <c r="H24" s="13">
        <v>79</v>
      </c>
      <c r="I24" s="24">
        <v>74.44</v>
      </c>
      <c r="J24" s="24">
        <v>76.72</v>
      </c>
      <c r="K24" s="14" t="s">
        <v>18</v>
      </c>
      <c r="L24" s="26"/>
    </row>
    <row r="25" spans="1:13" ht="19.5" customHeight="1">
      <c r="A25" s="11">
        <v>22</v>
      </c>
      <c r="B25" s="12" t="s">
        <v>56</v>
      </c>
      <c r="C25" s="13" t="s">
        <v>65</v>
      </c>
      <c r="D25" s="13" t="str">
        <f>"徐翊"</f>
        <v>徐翊</v>
      </c>
      <c r="E25" s="13" t="str">
        <f>"江苏联合职业技术学院南通卫生分院"</f>
        <v>江苏联合职业技术学院南通卫生分院</v>
      </c>
      <c r="F25" s="13" t="s">
        <v>66</v>
      </c>
      <c r="G25" s="13" t="str">
        <f>"大专"</f>
        <v>大专</v>
      </c>
      <c r="H25" s="13">
        <v>86</v>
      </c>
      <c r="I25" s="24">
        <v>73.28</v>
      </c>
      <c r="J25" s="24">
        <v>79.64</v>
      </c>
      <c r="K25" s="14" t="s">
        <v>18</v>
      </c>
      <c r="L25" s="26"/>
    </row>
    <row r="26" spans="1:13" ht="19.5" customHeight="1">
      <c r="A26" s="11">
        <v>23</v>
      </c>
      <c r="B26" s="12" t="s">
        <v>52</v>
      </c>
      <c r="C26" s="13" t="s">
        <v>65</v>
      </c>
      <c r="D26" s="13" t="str">
        <f>"徐梓译"</f>
        <v>徐梓译</v>
      </c>
      <c r="E26" s="13" t="str">
        <f>"江苏联合职业技术学院南通卫生分院"</f>
        <v>江苏联合职业技术学院南通卫生分院</v>
      </c>
      <c r="F26" s="13" t="str">
        <f>"医学检验技术"</f>
        <v>医学检验技术</v>
      </c>
      <c r="G26" s="13" t="str">
        <f>"大专"</f>
        <v>大专</v>
      </c>
      <c r="H26" s="13">
        <v>86</v>
      </c>
      <c r="I26" s="24">
        <v>72.78</v>
      </c>
      <c r="J26" s="24">
        <v>79.39</v>
      </c>
      <c r="K26" s="14" t="s">
        <v>15</v>
      </c>
      <c r="L26" s="26"/>
    </row>
    <row r="27" spans="1:13" ht="19.5" customHeight="1">
      <c r="A27" s="11">
        <v>24</v>
      </c>
      <c r="B27" s="12" t="s">
        <v>67</v>
      </c>
      <c r="C27" s="13" t="s">
        <v>65</v>
      </c>
      <c r="D27" s="13" t="str">
        <f>"许愿"</f>
        <v>许愿</v>
      </c>
      <c r="E27" s="13" t="s">
        <v>68</v>
      </c>
      <c r="F27" s="13" t="str">
        <f>"医学检验技术"</f>
        <v>医学检验技术</v>
      </c>
      <c r="G27" s="13" t="str">
        <f>"大专"</f>
        <v>大专</v>
      </c>
      <c r="H27" s="13">
        <v>83</v>
      </c>
      <c r="I27" s="24">
        <v>72.099999999999994</v>
      </c>
      <c r="J27" s="24">
        <v>77.55</v>
      </c>
      <c r="K27" s="14" t="s">
        <v>69</v>
      </c>
      <c r="L27" s="26"/>
    </row>
    <row r="28" spans="1:13" ht="19.5" customHeight="1">
      <c r="A28" s="11">
        <v>25</v>
      </c>
      <c r="B28" s="12" t="s">
        <v>70</v>
      </c>
      <c r="C28" s="13" t="s">
        <v>71</v>
      </c>
      <c r="D28" s="13" t="str">
        <f>"刘姜铭"</f>
        <v>刘姜铭</v>
      </c>
      <c r="E28" s="13" t="str">
        <f>"南京医科大学"</f>
        <v>南京医科大学</v>
      </c>
      <c r="F28" s="13" t="str">
        <f>"临床药学"</f>
        <v>临床药学</v>
      </c>
      <c r="G28" s="13" t="s">
        <v>17</v>
      </c>
      <c r="H28" s="13">
        <v>88</v>
      </c>
      <c r="I28" s="24">
        <v>77.319999999999993</v>
      </c>
      <c r="J28" s="24">
        <v>82.66</v>
      </c>
      <c r="K28" s="14" t="s">
        <v>18</v>
      </c>
      <c r="L28" s="26"/>
    </row>
    <row r="29" spans="1:13" ht="19.5" customHeight="1">
      <c r="A29" s="11">
        <v>26</v>
      </c>
      <c r="B29" s="12" t="s">
        <v>72</v>
      </c>
      <c r="C29" s="13" t="s">
        <v>71</v>
      </c>
      <c r="D29" s="13" t="str">
        <f>"李澔麟"</f>
        <v>李澔麟</v>
      </c>
      <c r="E29" s="13" t="str">
        <f>"安徽医科大学"</f>
        <v>安徽医科大学</v>
      </c>
      <c r="F29" s="13" t="str">
        <f>"药学"</f>
        <v>药学</v>
      </c>
      <c r="G29" s="13" t="s">
        <v>17</v>
      </c>
      <c r="H29" s="13">
        <v>86</v>
      </c>
      <c r="I29" s="24">
        <v>72.22</v>
      </c>
      <c r="J29" s="24">
        <v>79.11</v>
      </c>
      <c r="K29" s="14" t="s">
        <v>15</v>
      </c>
      <c r="L29" s="26"/>
    </row>
    <row r="30" spans="1:13" s="2" customFormat="1" ht="45.75" customHeight="1">
      <c r="A30" s="11">
        <v>27</v>
      </c>
      <c r="B30" s="18" t="s">
        <v>67</v>
      </c>
      <c r="C30" s="19" t="s">
        <v>71</v>
      </c>
      <c r="D30" s="19" t="s">
        <v>73</v>
      </c>
      <c r="E30" s="19" t="str">
        <f>"南京医科大学康达学院"</f>
        <v>南京医科大学康达学院</v>
      </c>
      <c r="F30" s="19" t="str">
        <f>"药学"</f>
        <v>药学</v>
      </c>
      <c r="G30" s="19" t="s">
        <v>17</v>
      </c>
      <c r="H30" s="19">
        <v>83</v>
      </c>
      <c r="I30" s="28">
        <v>70.8</v>
      </c>
      <c r="J30" s="28">
        <v>76.900000000000006</v>
      </c>
      <c r="K30" s="20" t="s">
        <v>50</v>
      </c>
      <c r="L30" s="26" t="s">
        <v>104</v>
      </c>
    </row>
    <row r="31" spans="1:13" ht="29.25" customHeight="1">
      <c r="A31" s="11">
        <v>28</v>
      </c>
      <c r="B31" s="12" t="s">
        <v>43</v>
      </c>
      <c r="C31" s="13" t="s">
        <v>74</v>
      </c>
      <c r="D31" s="13" t="str">
        <f>"周小鸾"</f>
        <v>周小鸾</v>
      </c>
      <c r="E31" s="13" t="str">
        <f>"南京医科大学康达学院"</f>
        <v>南京医科大学康达学院</v>
      </c>
      <c r="F31" s="13" t="str">
        <f>"药学"</f>
        <v>药学</v>
      </c>
      <c r="G31" s="13" t="s">
        <v>17</v>
      </c>
      <c r="H31" s="13">
        <v>79</v>
      </c>
      <c r="I31" s="24">
        <v>69.38</v>
      </c>
      <c r="J31" s="24">
        <v>74.19</v>
      </c>
      <c r="K31" s="14" t="s">
        <v>18</v>
      </c>
      <c r="L31" s="26"/>
    </row>
    <row r="32" spans="1:13" ht="19.5" customHeight="1">
      <c r="A32" s="11">
        <v>29</v>
      </c>
      <c r="B32" s="12" t="s">
        <v>33</v>
      </c>
      <c r="C32" s="13" t="s">
        <v>75</v>
      </c>
      <c r="D32" s="13" t="str">
        <f>"沈佳俊"</f>
        <v>沈佳俊</v>
      </c>
      <c r="E32" s="13" t="str">
        <f>"徐州医科大学"</f>
        <v>徐州医科大学</v>
      </c>
      <c r="F32" s="13" t="str">
        <f t="shared" ref="F32:F40" si="0">"临床医学"</f>
        <v>临床医学</v>
      </c>
      <c r="G32" s="13" t="s">
        <v>17</v>
      </c>
      <c r="H32" s="13">
        <v>63</v>
      </c>
      <c r="I32" s="24">
        <v>74.06</v>
      </c>
      <c r="J32" s="24">
        <v>68.53</v>
      </c>
      <c r="K32" s="14" t="s">
        <v>18</v>
      </c>
      <c r="L32" s="26"/>
    </row>
    <row r="33" spans="1:12" ht="19.5" customHeight="1">
      <c r="A33" s="11">
        <v>30</v>
      </c>
      <c r="B33" s="12" t="s">
        <v>40</v>
      </c>
      <c r="C33" s="13" t="s">
        <v>76</v>
      </c>
      <c r="D33" s="13" t="str">
        <f>"张隽茜"</f>
        <v>张隽茜</v>
      </c>
      <c r="E33" s="13" t="str">
        <f>"安徽医科大学"</f>
        <v>安徽医科大学</v>
      </c>
      <c r="F33" s="13" t="str">
        <f t="shared" si="0"/>
        <v>临床医学</v>
      </c>
      <c r="G33" s="13" t="s">
        <v>17</v>
      </c>
      <c r="H33" s="13">
        <v>69</v>
      </c>
      <c r="I33" s="24">
        <v>73.78</v>
      </c>
      <c r="J33" s="24">
        <v>71.39</v>
      </c>
      <c r="K33" s="14" t="s">
        <v>18</v>
      </c>
      <c r="L33" s="26"/>
    </row>
    <row r="34" spans="1:12" ht="27.75" customHeight="1">
      <c r="A34" s="11">
        <v>31</v>
      </c>
      <c r="B34" s="12" t="s">
        <v>72</v>
      </c>
      <c r="C34" s="13" t="s">
        <v>77</v>
      </c>
      <c r="D34" s="13" t="str">
        <f>"唐钱琨"</f>
        <v>唐钱琨</v>
      </c>
      <c r="E34" s="13" t="s">
        <v>78</v>
      </c>
      <c r="F34" s="13" t="str">
        <f t="shared" si="0"/>
        <v>临床医学</v>
      </c>
      <c r="G34" s="13" t="str">
        <f t="shared" ref="G34:G40" si="1">"大专"</f>
        <v>大专</v>
      </c>
      <c r="H34" s="13">
        <v>88</v>
      </c>
      <c r="I34" s="24">
        <v>73.94</v>
      </c>
      <c r="J34" s="24">
        <v>80.97</v>
      </c>
      <c r="K34" s="14" t="s">
        <v>18</v>
      </c>
      <c r="L34" s="26"/>
    </row>
    <row r="35" spans="1:12" ht="19.5" customHeight="1">
      <c r="A35" s="11">
        <v>32</v>
      </c>
      <c r="B35" s="12" t="s">
        <v>52</v>
      </c>
      <c r="C35" s="13" t="s">
        <v>77</v>
      </c>
      <c r="D35" s="13" t="str">
        <f>"季施然"</f>
        <v>季施然</v>
      </c>
      <c r="E35" s="13" t="s">
        <v>79</v>
      </c>
      <c r="F35" s="13" t="str">
        <f t="shared" si="0"/>
        <v>临床医学</v>
      </c>
      <c r="G35" s="13" t="str">
        <f t="shared" si="1"/>
        <v>大专</v>
      </c>
      <c r="H35" s="13">
        <v>80</v>
      </c>
      <c r="I35" s="24">
        <v>75</v>
      </c>
      <c r="J35" s="24">
        <v>77.5</v>
      </c>
      <c r="K35" s="14" t="s">
        <v>15</v>
      </c>
      <c r="L35" s="26"/>
    </row>
    <row r="36" spans="1:12" ht="19.5" customHeight="1">
      <c r="A36" s="11">
        <v>33</v>
      </c>
      <c r="B36" s="12" t="s">
        <v>46</v>
      </c>
      <c r="C36" s="13" t="s">
        <v>77</v>
      </c>
      <c r="D36" s="13" t="str">
        <f>"陆星宇"</f>
        <v>陆星宇</v>
      </c>
      <c r="E36" s="13" t="s">
        <v>80</v>
      </c>
      <c r="F36" s="13" t="str">
        <f t="shared" si="0"/>
        <v>临床医学</v>
      </c>
      <c r="G36" s="13" t="str">
        <f t="shared" si="1"/>
        <v>大专</v>
      </c>
      <c r="H36" s="13">
        <v>83</v>
      </c>
      <c r="I36" s="24">
        <v>69.62</v>
      </c>
      <c r="J36" s="24">
        <v>76.31</v>
      </c>
      <c r="K36" s="14" t="s">
        <v>69</v>
      </c>
      <c r="L36" s="26"/>
    </row>
    <row r="37" spans="1:12" ht="26.25" customHeight="1">
      <c r="A37" s="11">
        <v>34</v>
      </c>
      <c r="B37" s="12" t="s">
        <v>81</v>
      </c>
      <c r="C37" s="13" t="s">
        <v>77</v>
      </c>
      <c r="D37" s="13" t="str">
        <f>"葛钦雨"</f>
        <v>葛钦雨</v>
      </c>
      <c r="E37" s="13" t="str">
        <f>"江苏医药职业学院"</f>
        <v>江苏医药职业学院</v>
      </c>
      <c r="F37" s="13" t="str">
        <f t="shared" si="0"/>
        <v>临床医学</v>
      </c>
      <c r="G37" s="13" t="str">
        <f t="shared" si="1"/>
        <v>大专</v>
      </c>
      <c r="H37" s="13">
        <v>78</v>
      </c>
      <c r="I37" s="24">
        <v>72.400000000000006</v>
      </c>
      <c r="J37" s="24">
        <v>75.2</v>
      </c>
      <c r="K37" s="14" t="s">
        <v>82</v>
      </c>
      <c r="L37" s="26"/>
    </row>
    <row r="38" spans="1:12" ht="24.75" customHeight="1">
      <c r="A38" s="11">
        <v>35</v>
      </c>
      <c r="B38" s="12" t="s">
        <v>81</v>
      </c>
      <c r="C38" s="13" t="s">
        <v>77</v>
      </c>
      <c r="D38" s="13" t="str">
        <f>"黄琦"</f>
        <v>黄琦</v>
      </c>
      <c r="E38" s="13" t="s">
        <v>83</v>
      </c>
      <c r="F38" s="13" t="str">
        <f t="shared" si="0"/>
        <v>临床医学</v>
      </c>
      <c r="G38" s="13" t="str">
        <f t="shared" si="1"/>
        <v>大专</v>
      </c>
      <c r="H38" s="13">
        <v>80</v>
      </c>
      <c r="I38" s="24">
        <v>69.34</v>
      </c>
      <c r="J38" s="24">
        <v>74.67</v>
      </c>
      <c r="K38" s="14" t="s">
        <v>50</v>
      </c>
      <c r="L38" s="26"/>
    </row>
    <row r="39" spans="1:12" ht="23.25" customHeight="1">
      <c r="A39" s="11">
        <v>36</v>
      </c>
      <c r="B39" s="12" t="s">
        <v>67</v>
      </c>
      <c r="C39" s="13" t="s">
        <v>84</v>
      </c>
      <c r="D39" s="13" t="str">
        <f>"袁杰"</f>
        <v>袁杰</v>
      </c>
      <c r="E39" s="13" t="s">
        <v>85</v>
      </c>
      <c r="F39" s="13" t="str">
        <f t="shared" si="0"/>
        <v>临床医学</v>
      </c>
      <c r="G39" s="13" t="str">
        <f t="shared" si="1"/>
        <v>大专</v>
      </c>
      <c r="H39" s="13">
        <v>75</v>
      </c>
      <c r="I39" s="24">
        <v>70.260000000000005</v>
      </c>
      <c r="J39" s="24">
        <v>72.63</v>
      </c>
      <c r="K39" s="14" t="s">
        <v>15</v>
      </c>
      <c r="L39" s="26"/>
    </row>
    <row r="40" spans="1:12" s="1" customFormat="1" ht="32.25" customHeight="1">
      <c r="A40" s="11">
        <v>37</v>
      </c>
      <c r="B40" s="12" t="s">
        <v>67</v>
      </c>
      <c r="C40" s="13" t="s">
        <v>84</v>
      </c>
      <c r="D40" s="13" t="str">
        <f>"孙徐昊"</f>
        <v>孙徐昊</v>
      </c>
      <c r="E40" s="19" t="s">
        <v>86</v>
      </c>
      <c r="F40" s="13" t="str">
        <f t="shared" si="0"/>
        <v>临床医学</v>
      </c>
      <c r="G40" s="13" t="str">
        <f t="shared" si="1"/>
        <v>大专</v>
      </c>
      <c r="H40" s="13">
        <v>71</v>
      </c>
      <c r="I40" s="24">
        <v>70.8</v>
      </c>
      <c r="J40" s="24">
        <v>70.900000000000006</v>
      </c>
      <c r="K40" s="14" t="s">
        <v>69</v>
      </c>
      <c r="L40" s="26" t="s">
        <v>87</v>
      </c>
    </row>
    <row r="41" spans="1:12" ht="19.5" customHeight="1">
      <c r="A41" s="11">
        <v>38</v>
      </c>
      <c r="B41" s="12" t="s">
        <v>33</v>
      </c>
      <c r="C41" s="13" t="s">
        <v>88</v>
      </c>
      <c r="D41" s="13" t="str">
        <f>"蔡杰"</f>
        <v>蔡杰</v>
      </c>
      <c r="E41" s="13" t="s">
        <v>89</v>
      </c>
      <c r="F41" s="13" t="str">
        <f>"康复治疗学"</f>
        <v>康复治疗学</v>
      </c>
      <c r="G41" s="13" t="s">
        <v>17</v>
      </c>
      <c r="H41" s="13">
        <v>99</v>
      </c>
      <c r="I41" s="24">
        <v>70.64</v>
      </c>
      <c r="J41" s="24">
        <v>84.82</v>
      </c>
      <c r="K41" s="14" t="s">
        <v>18</v>
      </c>
      <c r="L41" s="26"/>
    </row>
    <row r="42" spans="1:12" ht="19.5" customHeight="1">
      <c r="A42" s="11">
        <v>39</v>
      </c>
      <c r="B42" s="12" t="s">
        <v>61</v>
      </c>
      <c r="C42" s="13" t="s">
        <v>90</v>
      </c>
      <c r="D42" s="13" t="str">
        <f>"周华元"</f>
        <v>周华元</v>
      </c>
      <c r="E42" s="13" t="str">
        <f>"南京医科大学康达学院"</f>
        <v>南京医科大学康达学院</v>
      </c>
      <c r="F42" s="13" t="str">
        <f>"康复治疗学"</f>
        <v>康复治疗学</v>
      </c>
      <c r="G42" s="13" t="s">
        <v>17</v>
      </c>
      <c r="H42" s="13">
        <v>79</v>
      </c>
      <c r="I42" s="24">
        <v>72.78</v>
      </c>
      <c r="J42" s="24">
        <v>75.89</v>
      </c>
      <c r="K42" s="14" t="s">
        <v>18</v>
      </c>
      <c r="L42" s="26"/>
    </row>
    <row r="43" spans="1:12" ht="19.5" customHeight="1">
      <c r="A43" s="11">
        <v>40</v>
      </c>
      <c r="B43" s="12" t="s">
        <v>62</v>
      </c>
      <c r="C43" s="13" t="s">
        <v>91</v>
      </c>
      <c r="D43" s="13" t="str">
        <f>"陆慧慧"</f>
        <v>陆慧慧</v>
      </c>
      <c r="E43" s="13" t="s">
        <v>92</v>
      </c>
      <c r="F43" s="13" t="str">
        <f>"护理学"</f>
        <v>护理学</v>
      </c>
      <c r="G43" s="13" t="s">
        <v>17</v>
      </c>
      <c r="H43" s="13">
        <v>91</v>
      </c>
      <c r="I43" s="24">
        <v>68.819999999999993</v>
      </c>
      <c r="J43" s="24">
        <v>79.91</v>
      </c>
      <c r="K43" s="14" t="s">
        <v>18</v>
      </c>
      <c r="L43" s="26"/>
    </row>
    <row r="44" spans="1:12" ht="19.5" customHeight="1">
      <c r="A44" s="11">
        <v>41</v>
      </c>
      <c r="B44" s="12" t="s">
        <v>61</v>
      </c>
      <c r="C44" s="13" t="s">
        <v>91</v>
      </c>
      <c r="D44" s="13" t="str">
        <f>"朱婷婷"</f>
        <v>朱婷婷</v>
      </c>
      <c r="E44" s="19" t="s">
        <v>93</v>
      </c>
      <c r="F44" s="13" t="str">
        <f>"护理学"</f>
        <v>护理学</v>
      </c>
      <c r="G44" s="13" t="s">
        <v>17</v>
      </c>
      <c r="H44" s="13">
        <v>76</v>
      </c>
      <c r="I44" s="24">
        <v>68.86</v>
      </c>
      <c r="J44" s="24">
        <v>72.430000000000007</v>
      </c>
      <c r="K44" s="14" t="s">
        <v>15</v>
      </c>
      <c r="L44" s="26"/>
    </row>
    <row r="45" spans="1:12" ht="19.5" customHeight="1">
      <c r="A45" s="11">
        <v>42</v>
      </c>
      <c r="B45" s="12" t="s">
        <v>56</v>
      </c>
      <c r="C45" s="13" t="s">
        <v>91</v>
      </c>
      <c r="D45" s="13" t="str">
        <f>"曹凯美"</f>
        <v>曹凯美</v>
      </c>
      <c r="E45" s="13" t="s">
        <v>94</v>
      </c>
      <c r="F45" s="13" t="s">
        <v>95</v>
      </c>
      <c r="G45" s="13" t="s">
        <v>17</v>
      </c>
      <c r="H45" s="13">
        <v>72</v>
      </c>
      <c r="I45" s="24">
        <v>70.739999999999995</v>
      </c>
      <c r="J45" s="24">
        <v>71.37</v>
      </c>
      <c r="K45" s="14" t="s">
        <v>69</v>
      </c>
      <c r="L45" s="26"/>
    </row>
    <row r="46" spans="1:12" ht="19.5" customHeight="1">
      <c r="A46" s="11">
        <v>43</v>
      </c>
      <c r="B46" s="12" t="s">
        <v>62</v>
      </c>
      <c r="C46" s="13" t="s">
        <v>96</v>
      </c>
      <c r="D46" s="13" t="str">
        <f>"陈李黎"</f>
        <v>陈李黎</v>
      </c>
      <c r="E46" s="13" t="str">
        <f>"南京医科大学康达学院"</f>
        <v>南京医科大学康达学院</v>
      </c>
      <c r="F46" s="13" t="str">
        <f>"护理学"</f>
        <v>护理学</v>
      </c>
      <c r="G46" s="13" t="s">
        <v>17</v>
      </c>
      <c r="H46" s="13">
        <v>73</v>
      </c>
      <c r="I46" s="24">
        <v>70.08</v>
      </c>
      <c r="J46" s="24">
        <v>71.540000000000006</v>
      </c>
      <c r="K46" s="14" t="s">
        <v>18</v>
      </c>
      <c r="L46" s="26"/>
    </row>
    <row r="47" spans="1:12" ht="25.5" customHeight="1">
      <c r="A47" s="11">
        <v>44</v>
      </c>
      <c r="B47" s="12" t="s">
        <v>81</v>
      </c>
      <c r="C47" s="13" t="s">
        <v>96</v>
      </c>
      <c r="D47" s="13" t="str">
        <f>"朱颖颖"</f>
        <v>朱颖颖</v>
      </c>
      <c r="E47" s="13" t="s">
        <v>68</v>
      </c>
      <c r="F47" s="13" t="str">
        <f>"护理"</f>
        <v>护理</v>
      </c>
      <c r="G47" s="13" t="str">
        <f>"大专"</f>
        <v>大专</v>
      </c>
      <c r="H47" s="13">
        <v>69</v>
      </c>
      <c r="I47" s="24">
        <v>71.8</v>
      </c>
      <c r="J47" s="24">
        <v>70.400000000000006</v>
      </c>
      <c r="K47" s="14" t="s">
        <v>15</v>
      </c>
      <c r="L47" s="26"/>
    </row>
    <row r="48" spans="1:12" ht="19.5" customHeight="1">
      <c r="A48" s="11">
        <v>45</v>
      </c>
      <c r="B48" s="12" t="s">
        <v>62</v>
      </c>
      <c r="C48" s="13" t="s">
        <v>96</v>
      </c>
      <c r="D48" s="13" t="str">
        <f>"姜文雨"</f>
        <v>姜文雨</v>
      </c>
      <c r="E48" s="13" t="s">
        <v>68</v>
      </c>
      <c r="F48" s="13" t="str">
        <f>"护理"</f>
        <v>护理</v>
      </c>
      <c r="G48" s="13" t="str">
        <f>"大专"</f>
        <v>大专</v>
      </c>
      <c r="H48" s="13">
        <v>68</v>
      </c>
      <c r="I48" s="24">
        <v>72.3</v>
      </c>
      <c r="J48" s="24">
        <v>70.150000000000006</v>
      </c>
      <c r="K48" s="14" t="s">
        <v>69</v>
      </c>
      <c r="L48" s="26"/>
    </row>
    <row r="49" spans="1:12" ht="19.5" customHeight="1">
      <c r="A49" s="11">
        <v>46</v>
      </c>
      <c r="B49" s="12" t="s">
        <v>62</v>
      </c>
      <c r="C49" s="13" t="s">
        <v>97</v>
      </c>
      <c r="D49" s="13" t="str">
        <f>"赵福菡"</f>
        <v>赵福菡</v>
      </c>
      <c r="E49" s="13" t="s">
        <v>29</v>
      </c>
      <c r="F49" s="13" t="str">
        <f>"护理"</f>
        <v>护理</v>
      </c>
      <c r="G49" s="13" t="str">
        <f>"大专"</f>
        <v>大专</v>
      </c>
      <c r="H49" s="13">
        <v>84</v>
      </c>
      <c r="I49" s="24">
        <v>71.44</v>
      </c>
      <c r="J49" s="24">
        <v>77.72</v>
      </c>
      <c r="K49" s="14" t="s">
        <v>18</v>
      </c>
      <c r="L49" s="26"/>
    </row>
    <row r="50" spans="1:12" ht="19.5" customHeight="1">
      <c r="A50" s="11">
        <v>47</v>
      </c>
      <c r="B50" s="12" t="s">
        <v>62</v>
      </c>
      <c r="C50" s="13" t="s">
        <v>98</v>
      </c>
      <c r="D50" s="13" t="str">
        <f>"张佳炜"</f>
        <v>张佳炜</v>
      </c>
      <c r="E50" s="13" t="s">
        <v>99</v>
      </c>
      <c r="F50" s="13" t="str">
        <f>"护理"</f>
        <v>护理</v>
      </c>
      <c r="G50" s="13" t="str">
        <f>"大专"</f>
        <v>大专</v>
      </c>
      <c r="H50" s="13">
        <v>79</v>
      </c>
      <c r="I50" s="24">
        <v>71</v>
      </c>
      <c r="J50" s="24">
        <v>75</v>
      </c>
      <c r="K50" s="14" t="s">
        <v>18</v>
      </c>
      <c r="L50" s="26"/>
    </row>
    <row r="51" spans="1:12" ht="19.5" customHeight="1">
      <c r="A51" s="11">
        <v>48</v>
      </c>
      <c r="B51" s="12" t="s">
        <v>62</v>
      </c>
      <c r="C51" s="13" t="s">
        <v>98</v>
      </c>
      <c r="D51" s="13" t="str">
        <f>"杨秋菊"</f>
        <v>杨秋菊</v>
      </c>
      <c r="E51" s="13" t="s">
        <v>100</v>
      </c>
      <c r="F51" s="13" t="str">
        <f>"护理学"</f>
        <v>护理学</v>
      </c>
      <c r="G51" s="13" t="s">
        <v>17</v>
      </c>
      <c r="H51" s="13">
        <v>69</v>
      </c>
      <c r="I51" s="24">
        <v>77.12</v>
      </c>
      <c r="J51" s="24">
        <v>73.06</v>
      </c>
      <c r="K51" s="14" t="s">
        <v>15</v>
      </c>
      <c r="L51" s="26"/>
    </row>
    <row r="52" spans="1:12" ht="19.5" customHeight="1">
      <c r="D52" s="21"/>
    </row>
  </sheetData>
  <mergeCells count="2">
    <mergeCell ref="A1:B1"/>
    <mergeCell ref="A2:L2"/>
  </mergeCells>
  <phoneticPr fontId="8" type="noConversion"/>
  <pageMargins left="0.47244094488188998" right="0.118110236220472" top="0.39370078740157499" bottom="0.39370078740157499"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公示</vt:lpstr>
      <vt:lpstr>公示!Print_Titles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qyd</dc:creator>
  <cp:lastModifiedBy>微软用户</cp:lastModifiedBy>
  <cp:lastPrinted>2022-07-06T01:58:02Z</cp:lastPrinted>
  <dcterms:created xsi:type="dcterms:W3CDTF">2022-07-04T03:08:00Z</dcterms:created>
  <dcterms:modified xsi:type="dcterms:W3CDTF">2022-07-06T02:08:09Z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38DFF1899EBB4AE58F42C363B9CB76F3</vt:lpwstr>
  </property>
  <property fmtid="{D5CDD505-2E9C-101B-9397-08002B2CF9AE}" pid="3" name="KSOProductBuildVer">
    <vt:lpwstr>2052-11.1.0.11753</vt:lpwstr>
  </property>
</Properties>
</file>